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johnson\Desktop\"/>
    </mc:Choice>
  </mc:AlternateContent>
  <xr:revisionPtr revIDLastSave="0" documentId="13_ncr:1_{22E0D27F-9798-46EF-AF7D-BEEA39DC3CC5}" xr6:coauthVersionLast="41" xr6:coauthVersionMax="41" xr10:uidLastSave="{00000000-0000-0000-0000-000000000000}"/>
  <bookViews>
    <workbookView xWindow="-120" yWindow="-120" windowWidth="24240" windowHeight="13140" firstSheet="6" activeTab="13" xr2:uid="{00000000-000D-0000-FFFF-FFFF00000000}"/>
  </bookViews>
  <sheets>
    <sheet name="COVER" sheetId="24" r:id="rId1"/>
    <sheet name="TARIFF CHARGES" sheetId="1" r:id="rId2"/>
    <sheet name="CORPORATE SERVICES" sheetId="2" r:id="rId3"/>
    <sheet name="WATER SANITATION" sheetId="22" r:id="rId4"/>
    <sheet name="ENGIN SERV" sheetId="3" r:id="rId5"/>
    <sheet name="ELECTRICITY" sheetId="20" r:id="rId6"/>
    <sheet name="COMMUNITY SERVICES" sheetId="4" r:id="rId7"/>
    <sheet name="Adv Sign Tariff" sheetId="19" r:id="rId8"/>
    <sheet name="Building plans Tariff Fees" sheetId="18" state="hidden" r:id="rId9"/>
    <sheet name="Public Safety" sheetId="21" state="hidden" r:id="rId10"/>
    <sheet name="Statistics" sheetId="23" state="hidden" r:id="rId11"/>
    <sheet name="dev plan 2" sheetId="25" r:id="rId12"/>
    <sheet name="dev plan 1" sheetId="26" r:id="rId13"/>
    <sheet name="building control" sheetId="27" r:id="rId14"/>
  </sheets>
  <definedNames>
    <definedName name="_xlnm.Print_Area" localSheetId="7">'Adv Sign Tariff'!$B$1:$B$59</definedName>
    <definedName name="_xlnm.Print_Area" localSheetId="0">COVER!$A$1:$I$40</definedName>
    <definedName name="_xlnm.Print_Area" localSheetId="12">'dev plan 1'!$B:$L</definedName>
    <definedName name="_xlnm.Print_Area" localSheetId="5">ELECTRICITY!$A$2:$Q$232</definedName>
    <definedName name="_xlnm.Print_Titles" localSheetId="6">'COMMUNITY SERVICES'!$1:$2</definedName>
    <definedName name="_xlnm.Print_Titles" localSheetId="2">'CORPORATE SERVICES'!$3:$5</definedName>
    <definedName name="_xlnm.Print_Titles" localSheetId="5">ELECTRICITY!$1:$6</definedName>
    <definedName name="_xlnm.Print_Titles" localSheetId="4">'ENGIN SERV'!$1:$6</definedName>
    <definedName name="_xlnm.Print_Titles" localSheetId="1">'TARIFF CHARGES'!$11:$13</definedName>
    <definedName name="_xlnm.Print_Titles" localSheetId="3">'WATER SANITATION'!$1:$6</definedName>
  </definedNames>
  <calcPr calcId="181029"/>
</workbook>
</file>

<file path=xl/calcChain.xml><?xml version="1.0" encoding="utf-8"?>
<calcChain xmlns="http://schemas.openxmlformats.org/spreadsheetml/2006/main">
  <c r="L13" i="27" l="1"/>
  <c r="L12" i="27"/>
  <c r="L11" i="27"/>
  <c r="L10" i="27"/>
  <c r="L9" i="27"/>
  <c r="L8" i="27"/>
  <c r="L14" i="27" s="1"/>
  <c r="L7" i="27"/>
  <c r="O27" i="20"/>
  <c r="O67" i="26"/>
  <c r="O66" i="26"/>
  <c r="O65" i="26"/>
  <c r="O64" i="26"/>
  <c r="O63" i="26"/>
  <c r="O62" i="26"/>
  <c r="O61" i="26"/>
  <c r="O60" i="26"/>
  <c r="O59" i="26"/>
  <c r="O58" i="26"/>
  <c r="O57" i="26"/>
  <c r="O54" i="26"/>
  <c r="O52" i="26"/>
  <c r="O32" i="26"/>
  <c r="O31" i="26"/>
  <c r="O30" i="26"/>
  <c r="O29" i="26"/>
  <c r="O28" i="26"/>
  <c r="O27" i="26"/>
  <c r="O24" i="26"/>
  <c r="O22" i="26"/>
  <c r="O21" i="26"/>
  <c r="O20" i="26"/>
  <c r="O19" i="26"/>
  <c r="O18" i="26"/>
  <c r="O17" i="26"/>
  <c r="O16" i="26"/>
  <c r="O15" i="26"/>
  <c r="O14" i="26"/>
  <c r="N67" i="26"/>
  <c r="N66" i="26"/>
  <c r="N65" i="26"/>
  <c r="N64" i="26"/>
  <c r="N63" i="26"/>
  <c r="N62" i="26"/>
  <c r="N61" i="26"/>
  <c r="N60" i="26"/>
  <c r="N59" i="26"/>
  <c r="N58" i="26"/>
  <c r="N57" i="26"/>
  <c r="N54" i="26"/>
  <c r="N52" i="26"/>
  <c r="N32" i="26"/>
  <c r="N31" i="26"/>
  <c r="N30" i="26"/>
  <c r="N29" i="26"/>
  <c r="N28" i="26"/>
  <c r="N27" i="26"/>
  <c r="N24" i="26"/>
  <c r="N22" i="26"/>
  <c r="N21" i="26"/>
  <c r="N20" i="26"/>
  <c r="N19" i="26"/>
  <c r="N18" i="26"/>
  <c r="N17" i="26"/>
  <c r="N16" i="26"/>
  <c r="N15" i="26"/>
  <c r="N14" i="26"/>
  <c r="K108" i="25"/>
  <c r="K107" i="25"/>
  <c r="K105" i="25"/>
  <c r="K104" i="25"/>
  <c r="K102" i="25"/>
  <c r="K101" i="25"/>
  <c r="K100" i="25"/>
  <c r="K99" i="25"/>
  <c r="K98" i="25"/>
  <c r="K97" i="25"/>
  <c r="K95" i="25"/>
  <c r="K94" i="25"/>
  <c r="K92" i="25"/>
  <c r="K91" i="25"/>
  <c r="K87" i="25"/>
  <c r="K86" i="25"/>
  <c r="K85" i="25"/>
  <c r="K84" i="25"/>
  <c r="K82" i="25"/>
  <c r="K81" i="25"/>
  <c r="K80" i="25"/>
  <c r="K79" i="25"/>
  <c r="K77" i="25"/>
  <c r="K76" i="25"/>
  <c r="K75" i="25"/>
  <c r="K74" i="25"/>
  <c r="K73" i="25"/>
  <c r="K68" i="25"/>
  <c r="K67" i="25"/>
  <c r="K66" i="25"/>
  <c r="K65" i="25"/>
  <c r="K64" i="25"/>
  <c r="K63" i="25"/>
  <c r="K62" i="25"/>
  <c r="K61" i="25"/>
  <c r="K60" i="25"/>
  <c r="K59" i="25"/>
  <c r="K57" i="25"/>
  <c r="K56" i="25"/>
  <c r="K55" i="25"/>
  <c r="K54" i="25"/>
  <c r="K53" i="25"/>
  <c r="K48" i="25"/>
  <c r="K47" i="25"/>
  <c r="K46" i="25"/>
  <c r="K44" i="25"/>
  <c r="K43" i="25"/>
  <c r="K42" i="25"/>
  <c r="K41" i="25"/>
  <c r="K40" i="25"/>
  <c r="K39" i="25"/>
  <c r="K38" i="25"/>
  <c r="K37" i="25"/>
  <c r="K34" i="25"/>
  <c r="K33" i="25"/>
  <c r="K29" i="25"/>
  <c r="K28" i="25"/>
  <c r="K27" i="25"/>
  <c r="K26" i="25"/>
  <c r="K25" i="25"/>
  <c r="K24" i="25"/>
  <c r="K23" i="25"/>
  <c r="K22" i="25"/>
  <c r="K21" i="25"/>
  <c r="K20" i="25"/>
  <c r="K19" i="25"/>
  <c r="K17" i="25"/>
  <c r="K16" i="25"/>
  <c r="K15" i="25"/>
  <c r="K14" i="25"/>
  <c r="K13" i="25"/>
  <c r="K11" i="25"/>
  <c r="K10" i="25"/>
  <c r="K8" i="25"/>
  <c r="K7" i="25"/>
  <c r="J108" i="25"/>
  <c r="J107" i="25"/>
  <c r="J105" i="25"/>
  <c r="J104" i="25"/>
  <c r="J102" i="25"/>
  <c r="J101" i="25"/>
  <c r="J100" i="25"/>
  <c r="J99" i="25"/>
  <c r="J98" i="25"/>
  <c r="J97" i="25"/>
  <c r="J95" i="25"/>
  <c r="J94" i="25"/>
  <c r="J92" i="25"/>
  <c r="J91" i="25"/>
  <c r="J87" i="25"/>
  <c r="J86" i="25"/>
  <c r="J85" i="25"/>
  <c r="J84" i="25"/>
  <c r="J82" i="25"/>
  <c r="J81" i="25"/>
  <c r="J80" i="25"/>
  <c r="J79" i="25"/>
  <c r="J77" i="25"/>
  <c r="J76" i="25"/>
  <c r="J75" i="25"/>
  <c r="J74" i="25"/>
  <c r="J73" i="25"/>
  <c r="J68" i="25"/>
  <c r="J67" i="25"/>
  <c r="J66" i="25"/>
  <c r="J65" i="25"/>
  <c r="J64" i="25"/>
  <c r="J63" i="25"/>
  <c r="J62" i="25"/>
  <c r="J61" i="25"/>
  <c r="J60" i="25"/>
  <c r="J59" i="25"/>
  <c r="J57" i="25"/>
  <c r="J56" i="25"/>
  <c r="J55" i="25"/>
  <c r="J54" i="25"/>
  <c r="J53" i="25"/>
  <c r="J48" i="25"/>
  <c r="J47" i="25"/>
  <c r="J46" i="25"/>
  <c r="J44" i="25"/>
  <c r="J43" i="25"/>
  <c r="J42" i="25"/>
  <c r="J41" i="25"/>
  <c r="J40" i="25"/>
  <c r="J39" i="25"/>
  <c r="J38" i="25"/>
  <c r="J37" i="25"/>
  <c r="J34" i="25"/>
  <c r="J33" i="25"/>
  <c r="J29" i="25"/>
  <c r="J28" i="25"/>
  <c r="J27" i="25"/>
  <c r="J26" i="25"/>
  <c r="J25" i="25"/>
  <c r="J24" i="25"/>
  <c r="J23" i="25"/>
  <c r="J22" i="25"/>
  <c r="J21" i="25"/>
  <c r="J20" i="25"/>
  <c r="J19" i="25"/>
  <c r="J17" i="25"/>
  <c r="J16" i="25"/>
  <c r="J15" i="25"/>
  <c r="J14" i="25"/>
  <c r="J13" i="25"/>
  <c r="J11" i="25"/>
  <c r="J10" i="25"/>
  <c r="J8" i="25"/>
  <c r="J7" i="25"/>
  <c r="P362" i="4"/>
  <c r="P361" i="4"/>
  <c r="P360" i="4"/>
  <c r="P359" i="4"/>
  <c r="P358" i="4"/>
  <c r="P354" i="4"/>
  <c r="P353" i="4"/>
  <c r="P348" i="4"/>
  <c r="P345" i="4"/>
  <c r="P344" i="4"/>
  <c r="P343" i="4"/>
  <c r="P342" i="4"/>
  <c r="P336" i="4"/>
  <c r="P331" i="4"/>
  <c r="P330" i="4"/>
  <c r="P328" i="4"/>
  <c r="P327" i="4"/>
  <c r="P326" i="4"/>
  <c r="P315" i="4"/>
  <c r="P312" i="4"/>
  <c r="P310" i="4"/>
  <c r="P309" i="4"/>
  <c r="P307" i="4"/>
  <c r="P304" i="4"/>
  <c r="P302" i="4"/>
  <c r="P301" i="4"/>
  <c r="P299" i="4"/>
  <c r="P298" i="4"/>
  <c r="P292" i="4"/>
  <c r="P291" i="4"/>
  <c r="P289" i="4"/>
  <c r="P288" i="4"/>
  <c r="P286" i="4"/>
  <c r="P285" i="4"/>
  <c r="P283" i="4"/>
  <c r="P282" i="4"/>
  <c r="P271" i="4"/>
  <c r="P268" i="4"/>
  <c r="P263" i="4"/>
  <c r="P260" i="4"/>
  <c r="P255" i="4"/>
  <c r="P252" i="4"/>
  <c r="P247" i="4"/>
  <c r="P246" i="4"/>
  <c r="P243" i="4"/>
  <c r="P241" i="4"/>
  <c r="P240" i="4"/>
  <c r="P237" i="4"/>
  <c r="P229" i="4"/>
  <c r="P226" i="4"/>
  <c r="P224" i="4"/>
  <c r="P223" i="4"/>
  <c r="P222" i="4"/>
  <c r="P218" i="4"/>
  <c r="P217" i="4"/>
  <c r="P216" i="4"/>
  <c r="P215" i="4"/>
  <c r="P213" i="4"/>
  <c r="P212" i="4"/>
  <c r="P209" i="4"/>
  <c r="P207" i="4"/>
  <c r="P206" i="4"/>
  <c r="P203" i="4"/>
  <c r="P200" i="4"/>
  <c r="P199" i="4"/>
  <c r="P198" i="4"/>
  <c r="P194" i="4"/>
  <c r="P193" i="4"/>
  <c r="P192" i="4"/>
  <c r="P191" i="4"/>
  <c r="P189" i="4"/>
  <c r="P188" i="4"/>
  <c r="P185" i="4"/>
  <c r="P177" i="4"/>
  <c r="P175" i="4"/>
  <c r="P173" i="4"/>
  <c r="P172" i="4"/>
  <c r="P164" i="4"/>
  <c r="P162" i="4"/>
  <c r="P160" i="4"/>
  <c r="P159" i="4"/>
  <c r="P153" i="4"/>
  <c r="P149" i="4"/>
  <c r="P147" i="4"/>
  <c r="P145" i="4"/>
  <c r="P144" i="4"/>
  <c r="P131" i="4"/>
  <c r="P125" i="4"/>
  <c r="P121" i="4"/>
  <c r="P119" i="4"/>
  <c r="P117" i="4"/>
  <c r="P115" i="4"/>
  <c r="P110" i="4"/>
  <c r="P108" i="4"/>
  <c r="P106" i="4"/>
  <c r="P104" i="4"/>
  <c r="P102" i="4"/>
  <c r="P99" i="4"/>
  <c r="P94" i="4"/>
  <c r="P91" i="4"/>
  <c r="P82" i="4"/>
  <c r="P79" i="4"/>
  <c r="P77" i="4"/>
  <c r="P76" i="4"/>
  <c r="P68" i="4"/>
  <c r="P67" i="4"/>
  <c r="P66" i="4"/>
  <c r="P65" i="4"/>
  <c r="P64" i="4"/>
  <c r="P63" i="4"/>
  <c r="P62" i="4"/>
  <c r="P55" i="4"/>
  <c r="P53" i="4"/>
  <c r="P52" i="4"/>
  <c r="P45" i="4"/>
  <c r="P41" i="4"/>
  <c r="P40" i="4"/>
  <c r="P37" i="4"/>
  <c r="P36" i="4"/>
  <c r="P28" i="4"/>
  <c r="P27" i="4"/>
  <c r="P26" i="4"/>
  <c r="P25" i="4"/>
  <c r="P23" i="4"/>
  <c r="P22" i="4"/>
  <c r="P21" i="4"/>
  <c r="P18" i="4"/>
  <c r="P17" i="4"/>
  <c r="P16" i="4"/>
  <c r="P13" i="4"/>
  <c r="P12" i="4"/>
  <c r="P11" i="4"/>
  <c r="P10" i="4"/>
  <c r="O362" i="4"/>
  <c r="O361" i="4"/>
  <c r="O360" i="4"/>
  <c r="O359" i="4"/>
  <c r="O358" i="4"/>
  <c r="O354" i="4"/>
  <c r="O353" i="4"/>
  <c r="O348" i="4"/>
  <c r="O345" i="4"/>
  <c r="O344" i="4"/>
  <c r="O343" i="4"/>
  <c r="O342" i="4"/>
  <c r="O336" i="4"/>
  <c r="O331" i="4"/>
  <c r="O330" i="4"/>
  <c r="O328" i="4"/>
  <c r="O327" i="4"/>
  <c r="O326" i="4"/>
  <c r="O315" i="4"/>
  <c r="O312" i="4"/>
  <c r="O310" i="4"/>
  <c r="O309" i="4"/>
  <c r="O307" i="4"/>
  <c r="O304" i="4"/>
  <c r="O302" i="4"/>
  <c r="O301" i="4"/>
  <c r="O299" i="4"/>
  <c r="O298" i="4"/>
  <c r="O292" i="4"/>
  <c r="O291" i="4"/>
  <c r="O289" i="4"/>
  <c r="O288" i="4"/>
  <c r="O286" i="4"/>
  <c r="O285" i="4"/>
  <c r="O283" i="4"/>
  <c r="O282" i="4"/>
  <c r="O271" i="4"/>
  <c r="O268" i="4"/>
  <c r="O263" i="4"/>
  <c r="O260" i="4"/>
  <c r="O255" i="4"/>
  <c r="O252" i="4"/>
  <c r="O247" i="4"/>
  <c r="O246" i="4"/>
  <c r="O243" i="4"/>
  <c r="O241" i="4"/>
  <c r="O240" i="4"/>
  <c r="O237" i="4"/>
  <c r="O229" i="4"/>
  <c r="O226" i="4"/>
  <c r="O224" i="4"/>
  <c r="O223" i="4"/>
  <c r="O222" i="4"/>
  <c r="O218" i="4"/>
  <c r="O217" i="4"/>
  <c r="O216" i="4"/>
  <c r="O215" i="4"/>
  <c r="O213" i="4"/>
  <c r="O212" i="4"/>
  <c r="O209" i="4"/>
  <c r="O207" i="4"/>
  <c r="O206" i="4"/>
  <c r="O203" i="4"/>
  <c r="O200" i="4"/>
  <c r="O199" i="4"/>
  <c r="O198" i="4"/>
  <c r="O194" i="4"/>
  <c r="O193" i="4"/>
  <c r="O192" i="4"/>
  <c r="O191" i="4"/>
  <c r="O189" i="4"/>
  <c r="O188" i="4"/>
  <c r="O185" i="4"/>
  <c r="O177" i="4"/>
  <c r="O175" i="4"/>
  <c r="O173" i="4"/>
  <c r="O172" i="4"/>
  <c r="O164" i="4"/>
  <c r="O162" i="4"/>
  <c r="O160" i="4"/>
  <c r="O159" i="4"/>
  <c r="O153" i="4"/>
  <c r="O149" i="4"/>
  <c r="O147" i="4"/>
  <c r="O145" i="4"/>
  <c r="O144" i="4"/>
  <c r="O131" i="4"/>
  <c r="O125" i="4"/>
  <c r="O121" i="4"/>
  <c r="O119" i="4"/>
  <c r="O117" i="4"/>
  <c r="O115" i="4"/>
  <c r="O110" i="4"/>
  <c r="O108" i="4"/>
  <c r="O106" i="4"/>
  <c r="O104" i="4"/>
  <c r="O102" i="4"/>
  <c r="O99" i="4"/>
  <c r="O94" i="4"/>
  <c r="O91" i="4"/>
  <c r="O82" i="4"/>
  <c r="O79" i="4"/>
  <c r="O77" i="4"/>
  <c r="O76" i="4"/>
  <c r="O68" i="4"/>
  <c r="O67" i="4"/>
  <c r="O66" i="4"/>
  <c r="O65" i="4"/>
  <c r="O64" i="4"/>
  <c r="O63" i="4"/>
  <c r="O62" i="4"/>
  <c r="O55" i="4"/>
  <c r="O53" i="4"/>
  <c r="O52" i="4"/>
  <c r="O45" i="4"/>
  <c r="O41" i="4"/>
  <c r="O40" i="4"/>
  <c r="O37" i="4"/>
  <c r="O36" i="4"/>
  <c r="O28" i="4"/>
  <c r="O27" i="4"/>
  <c r="O26" i="4"/>
  <c r="O25" i="4"/>
  <c r="O23" i="4"/>
  <c r="O22" i="4"/>
  <c r="O21" i="4"/>
  <c r="O18" i="4"/>
  <c r="O17" i="4"/>
  <c r="O16" i="4"/>
  <c r="O13" i="4"/>
  <c r="O12" i="4"/>
  <c r="O11" i="4"/>
  <c r="O10" i="4"/>
  <c r="R231" i="20"/>
  <c r="R230" i="20"/>
  <c r="R229" i="20"/>
  <c r="R228" i="20"/>
  <c r="R227" i="20"/>
  <c r="R226" i="20"/>
  <c r="R222" i="20"/>
  <c r="R221" i="20"/>
  <c r="R217" i="20"/>
  <c r="R216" i="20"/>
  <c r="R215" i="20"/>
  <c r="R214" i="20"/>
  <c r="R213" i="20"/>
  <c r="R212" i="20"/>
  <c r="R211" i="20"/>
  <c r="R210" i="20"/>
  <c r="R209" i="20"/>
  <c r="R208" i="20"/>
  <c r="R207" i="20"/>
  <c r="R206" i="20"/>
  <c r="R205" i="20"/>
  <c r="R204" i="20"/>
  <c r="R200" i="20"/>
  <c r="R198" i="20"/>
  <c r="R197" i="20"/>
  <c r="R196" i="20"/>
  <c r="R195" i="20"/>
  <c r="R194" i="20"/>
  <c r="R193" i="20"/>
  <c r="R192" i="20"/>
  <c r="R191" i="20"/>
  <c r="R190" i="20"/>
  <c r="R189" i="20"/>
  <c r="R187" i="20"/>
  <c r="R186" i="20"/>
  <c r="R185" i="20"/>
  <c r="R184" i="20"/>
  <c r="R183" i="20"/>
  <c r="R182" i="20"/>
  <c r="R181" i="20"/>
  <c r="R180" i="20"/>
  <c r="R161" i="20"/>
  <c r="R159" i="20"/>
  <c r="R158" i="20"/>
  <c r="R157" i="20"/>
  <c r="R156" i="20"/>
  <c r="R155" i="20"/>
  <c r="R153" i="20"/>
  <c r="R152" i="20"/>
  <c r="R151" i="20"/>
  <c r="R149" i="20"/>
  <c r="R148" i="20"/>
  <c r="R139" i="20"/>
  <c r="R138" i="20"/>
  <c r="R136" i="20"/>
  <c r="R135" i="20"/>
  <c r="R134" i="20"/>
  <c r="R133" i="20"/>
  <c r="R132" i="20"/>
  <c r="R128" i="20"/>
  <c r="R127" i="20"/>
  <c r="R126" i="20"/>
  <c r="R125" i="20"/>
  <c r="R124" i="20"/>
  <c r="R117" i="20"/>
  <c r="R116" i="20"/>
  <c r="R115" i="20"/>
  <c r="R114" i="20"/>
  <c r="R113" i="20"/>
  <c r="R109" i="20"/>
  <c r="R108" i="20"/>
  <c r="R107" i="20"/>
  <c r="R103" i="20"/>
  <c r="R102" i="20"/>
  <c r="R101" i="20"/>
  <c r="R100" i="20"/>
  <c r="R91" i="20"/>
  <c r="R90" i="20"/>
  <c r="R86" i="20"/>
  <c r="R85" i="20"/>
  <c r="R84" i="20"/>
  <c r="R83" i="20"/>
  <c r="R80" i="20"/>
  <c r="R77" i="20"/>
  <c r="R76" i="20"/>
  <c r="R75" i="20"/>
  <c r="R71" i="20"/>
  <c r="R61" i="20"/>
  <c r="R58" i="20"/>
  <c r="R55" i="20"/>
  <c r="R51" i="20"/>
  <c r="R48" i="20"/>
  <c r="R39" i="20"/>
  <c r="R30" i="20"/>
  <c r="R29" i="20"/>
  <c r="R28" i="20"/>
  <c r="R26" i="20"/>
  <c r="R25" i="20"/>
  <c r="R24" i="20"/>
  <c r="R19" i="20"/>
  <c r="R18" i="20"/>
  <c r="R17" i="20"/>
  <c r="R15" i="20"/>
  <c r="R13" i="20"/>
  <c r="R9" i="20"/>
  <c r="P42" i="3"/>
  <c r="P41" i="3"/>
  <c r="P40" i="3"/>
  <c r="P37" i="3"/>
  <c r="P36" i="3"/>
  <c r="P35" i="3"/>
  <c r="P32" i="3"/>
  <c r="P31" i="3"/>
  <c r="P24" i="3"/>
  <c r="P23" i="3"/>
  <c r="P10" i="3"/>
  <c r="O42" i="3"/>
  <c r="O41" i="3"/>
  <c r="O40" i="3"/>
  <c r="O37" i="3"/>
  <c r="O36" i="3"/>
  <c r="O35" i="3"/>
  <c r="O32" i="3"/>
  <c r="O31" i="3"/>
  <c r="O24" i="3"/>
  <c r="O23" i="3"/>
  <c r="O10" i="3"/>
  <c r="O35" i="2" l="1"/>
  <c r="O34" i="2"/>
  <c r="O33" i="2"/>
  <c r="O32" i="2"/>
  <c r="O31" i="2"/>
  <c r="O26" i="2"/>
  <c r="O25" i="2"/>
  <c r="O24" i="2"/>
  <c r="O23" i="2"/>
  <c r="O22" i="2"/>
  <c r="O21" i="2"/>
  <c r="O20" i="2"/>
  <c r="O16" i="2"/>
  <c r="O12" i="2"/>
  <c r="O11" i="2"/>
  <c r="O7" i="2"/>
  <c r="N35" i="2"/>
  <c r="N34" i="2"/>
  <c r="N33" i="2"/>
  <c r="N32" i="2"/>
  <c r="N31" i="2"/>
  <c r="N26" i="2"/>
  <c r="N25" i="2"/>
  <c r="N24" i="2"/>
  <c r="N23" i="2"/>
  <c r="N22" i="2"/>
  <c r="N21" i="2"/>
  <c r="N20" i="2"/>
  <c r="N16" i="2"/>
  <c r="N12" i="2"/>
  <c r="N11" i="2"/>
  <c r="N7" i="2"/>
  <c r="Q134" i="22"/>
  <c r="Q132" i="22"/>
  <c r="Q129" i="22"/>
  <c r="Q127" i="22"/>
  <c r="Q125" i="22"/>
  <c r="Q124" i="22"/>
  <c r="Q123" i="22"/>
  <c r="Q122" i="22"/>
  <c r="Q121" i="22"/>
  <c r="Q120" i="22"/>
  <c r="Q119" i="22"/>
  <c r="Q118" i="22"/>
  <c r="Q114" i="22"/>
  <c r="Q107" i="22"/>
  <c r="Q104" i="22"/>
  <c r="Q94" i="22"/>
  <c r="Q89" i="22"/>
  <c r="Q86" i="22"/>
  <c r="Q82" i="22"/>
  <c r="Q76" i="22"/>
  <c r="Q75" i="22"/>
  <c r="Q71" i="22"/>
  <c r="Q68" i="22"/>
  <c r="Q57" i="22"/>
  <c r="Q55" i="22"/>
  <c r="Q47" i="22"/>
  <c r="Q45" i="22"/>
  <c r="Q36" i="22"/>
  <c r="Q30" i="22"/>
  <c r="Q25" i="22"/>
  <c r="Q21" i="22"/>
  <c r="Q20" i="22"/>
  <c r="Q11" i="22"/>
  <c r="Q9" i="22"/>
  <c r="P9" i="20"/>
  <c r="Q9" i="20"/>
  <c r="I14" i="27" l="1"/>
  <c r="H14" i="27"/>
  <c r="G14" i="27"/>
  <c r="J13" i="27"/>
  <c r="K13" i="27" s="1"/>
  <c r="J12" i="27"/>
  <c r="K12" i="27" s="1"/>
  <c r="J11" i="27"/>
  <c r="K11" i="27" s="1"/>
  <c r="J10" i="27"/>
  <c r="K10" i="27" s="1"/>
  <c r="J9" i="27"/>
  <c r="K9" i="27" s="1"/>
  <c r="J8" i="27"/>
  <c r="K8" i="27" s="1"/>
  <c r="J7" i="27"/>
  <c r="K7" i="27" s="1"/>
  <c r="I7" i="27"/>
  <c r="H7" i="27"/>
  <c r="K27" i="26"/>
  <c r="J27" i="26"/>
  <c r="I27" i="26"/>
  <c r="L27" i="26" s="1"/>
  <c r="M27" i="26" s="1"/>
  <c r="K31" i="26"/>
  <c r="J31" i="26"/>
  <c r="I31" i="26"/>
  <c r="L31" i="26" s="1"/>
  <c r="M31" i="26" s="1"/>
  <c r="K30" i="26"/>
  <c r="J30" i="26"/>
  <c r="I30" i="26"/>
  <c r="L30" i="26" s="1"/>
  <c r="M30" i="26" s="1"/>
  <c r="K29" i="26"/>
  <c r="J29" i="26"/>
  <c r="I29" i="26"/>
  <c r="L29" i="26" s="1"/>
  <c r="M29" i="26" s="1"/>
  <c r="G108" i="25"/>
  <c r="F108" i="25"/>
  <c r="E108" i="25"/>
  <c r="H108" i="25" s="1"/>
  <c r="I108" i="25" s="1"/>
  <c r="G107" i="25"/>
  <c r="F107" i="25"/>
  <c r="E107" i="25"/>
  <c r="H107" i="25" s="1"/>
  <c r="I107" i="25" s="1"/>
  <c r="G105" i="25"/>
  <c r="F105" i="25"/>
  <c r="E105" i="25"/>
  <c r="H105" i="25" s="1"/>
  <c r="I105" i="25" s="1"/>
  <c r="G104" i="25"/>
  <c r="F104" i="25"/>
  <c r="E104" i="25"/>
  <c r="H104" i="25" s="1"/>
  <c r="I104" i="25" s="1"/>
  <c r="G102" i="25"/>
  <c r="F102" i="25"/>
  <c r="E102" i="25"/>
  <c r="H102" i="25" s="1"/>
  <c r="I102" i="25" s="1"/>
  <c r="G101" i="25"/>
  <c r="F101" i="25"/>
  <c r="E101" i="25"/>
  <c r="H101" i="25" s="1"/>
  <c r="I101" i="25" s="1"/>
  <c r="G100" i="25"/>
  <c r="F100" i="25"/>
  <c r="E100" i="25"/>
  <c r="H100" i="25" s="1"/>
  <c r="I100" i="25" s="1"/>
  <c r="G99" i="25"/>
  <c r="F99" i="25"/>
  <c r="E99" i="25"/>
  <c r="H99" i="25" s="1"/>
  <c r="I99" i="25" s="1"/>
  <c r="G98" i="25"/>
  <c r="F98" i="25"/>
  <c r="E98" i="25"/>
  <c r="H98" i="25" s="1"/>
  <c r="I98" i="25" s="1"/>
  <c r="G97" i="25"/>
  <c r="F97" i="25"/>
  <c r="E97" i="25"/>
  <c r="H97" i="25" s="1"/>
  <c r="I97" i="25" s="1"/>
  <c r="G95" i="25"/>
  <c r="F95" i="25"/>
  <c r="E95" i="25"/>
  <c r="H95" i="25" s="1"/>
  <c r="I95" i="25" s="1"/>
  <c r="G94" i="25"/>
  <c r="F94" i="25"/>
  <c r="E94" i="25"/>
  <c r="H94" i="25" s="1"/>
  <c r="I94" i="25" s="1"/>
  <c r="G92" i="25"/>
  <c r="F92" i="25"/>
  <c r="E92" i="25"/>
  <c r="H92" i="25" s="1"/>
  <c r="I92" i="25" s="1"/>
  <c r="G91" i="25"/>
  <c r="F91" i="25"/>
  <c r="E91" i="25"/>
  <c r="H91" i="25" s="1"/>
  <c r="I91" i="25" s="1"/>
  <c r="G87" i="25"/>
  <c r="F87" i="25"/>
  <c r="E87" i="25"/>
  <c r="H87" i="25" s="1"/>
  <c r="I87" i="25" s="1"/>
  <c r="G86" i="25"/>
  <c r="F86" i="25"/>
  <c r="E86" i="25"/>
  <c r="H86" i="25" s="1"/>
  <c r="I86" i="25" s="1"/>
  <c r="G85" i="25"/>
  <c r="F85" i="25"/>
  <c r="E85" i="25"/>
  <c r="H85" i="25" s="1"/>
  <c r="I85" i="25" s="1"/>
  <c r="G84" i="25"/>
  <c r="F84" i="25"/>
  <c r="E84" i="25"/>
  <c r="H84" i="25" s="1"/>
  <c r="I84" i="25" s="1"/>
  <c r="G82" i="25"/>
  <c r="F82" i="25"/>
  <c r="E82" i="25"/>
  <c r="H82" i="25" s="1"/>
  <c r="I82" i="25" s="1"/>
  <c r="G81" i="25"/>
  <c r="F81" i="25"/>
  <c r="E81" i="25"/>
  <c r="H81" i="25" s="1"/>
  <c r="I81" i="25" s="1"/>
  <c r="G80" i="25"/>
  <c r="F80" i="25"/>
  <c r="E80" i="25"/>
  <c r="H80" i="25" s="1"/>
  <c r="I80" i="25" s="1"/>
  <c r="G79" i="25"/>
  <c r="F79" i="25"/>
  <c r="E79" i="25"/>
  <c r="H79" i="25" s="1"/>
  <c r="I79" i="25" s="1"/>
  <c r="G77" i="25"/>
  <c r="F77" i="25"/>
  <c r="E77" i="25"/>
  <c r="H77" i="25" s="1"/>
  <c r="I77" i="25" s="1"/>
  <c r="G76" i="25"/>
  <c r="F76" i="25"/>
  <c r="E76" i="25"/>
  <c r="H76" i="25" s="1"/>
  <c r="I76" i="25" s="1"/>
  <c r="G75" i="25"/>
  <c r="F75" i="25"/>
  <c r="E75" i="25"/>
  <c r="H75" i="25" s="1"/>
  <c r="I75" i="25" s="1"/>
  <c r="G74" i="25"/>
  <c r="F74" i="25"/>
  <c r="E74" i="25"/>
  <c r="H74" i="25" s="1"/>
  <c r="I74" i="25" s="1"/>
  <c r="G73" i="25"/>
  <c r="F73" i="25"/>
  <c r="E73" i="25"/>
  <c r="H73" i="25" s="1"/>
  <c r="I73" i="25" s="1"/>
  <c r="G68" i="25"/>
  <c r="F68" i="25"/>
  <c r="E68" i="25"/>
  <c r="H68" i="25" s="1"/>
  <c r="I68" i="25" s="1"/>
  <c r="G67" i="25"/>
  <c r="F67" i="25"/>
  <c r="E67" i="25"/>
  <c r="H67" i="25" s="1"/>
  <c r="I67" i="25" s="1"/>
  <c r="G66" i="25"/>
  <c r="F66" i="25"/>
  <c r="E66" i="25"/>
  <c r="H66" i="25" s="1"/>
  <c r="I66" i="25" s="1"/>
  <c r="G65" i="25"/>
  <c r="F65" i="25"/>
  <c r="E65" i="25"/>
  <c r="H65" i="25" s="1"/>
  <c r="I65" i="25" s="1"/>
  <c r="G64" i="25"/>
  <c r="F64" i="25"/>
  <c r="E64" i="25"/>
  <c r="H64" i="25" s="1"/>
  <c r="I64" i="25" s="1"/>
  <c r="G63" i="25"/>
  <c r="F63" i="25"/>
  <c r="E63" i="25"/>
  <c r="H63" i="25" s="1"/>
  <c r="I63" i="25" s="1"/>
  <c r="G62" i="25"/>
  <c r="F62" i="25"/>
  <c r="E62" i="25"/>
  <c r="H62" i="25" s="1"/>
  <c r="I62" i="25" s="1"/>
  <c r="G61" i="25"/>
  <c r="F61" i="25"/>
  <c r="E61" i="25"/>
  <c r="H61" i="25" s="1"/>
  <c r="I61" i="25" s="1"/>
  <c r="G60" i="25"/>
  <c r="F60" i="25"/>
  <c r="E60" i="25"/>
  <c r="H60" i="25" s="1"/>
  <c r="I60" i="25" s="1"/>
  <c r="G59" i="25"/>
  <c r="F59" i="25"/>
  <c r="E59" i="25"/>
  <c r="H59" i="25" s="1"/>
  <c r="I59" i="25" s="1"/>
  <c r="G57" i="25"/>
  <c r="F57" i="25"/>
  <c r="E57" i="25"/>
  <c r="H57" i="25" s="1"/>
  <c r="I57" i="25" s="1"/>
  <c r="G56" i="25"/>
  <c r="F56" i="25"/>
  <c r="E56" i="25"/>
  <c r="H56" i="25" s="1"/>
  <c r="I56" i="25" s="1"/>
  <c r="G55" i="25"/>
  <c r="F55" i="25"/>
  <c r="E55" i="25"/>
  <c r="H55" i="25" s="1"/>
  <c r="I55" i="25" s="1"/>
  <c r="G54" i="25"/>
  <c r="F54" i="25"/>
  <c r="E54" i="25"/>
  <c r="H54" i="25" s="1"/>
  <c r="I54" i="25" s="1"/>
  <c r="G53" i="25"/>
  <c r="F53" i="25"/>
  <c r="E53" i="25"/>
  <c r="H53" i="25" s="1"/>
  <c r="I53" i="25" s="1"/>
  <c r="G48" i="25"/>
  <c r="F48" i="25"/>
  <c r="E48" i="25"/>
  <c r="H48" i="25" s="1"/>
  <c r="I48" i="25" s="1"/>
  <c r="G47" i="25"/>
  <c r="F47" i="25"/>
  <c r="E47" i="25"/>
  <c r="H47" i="25" s="1"/>
  <c r="I47" i="25" s="1"/>
  <c r="G46" i="25"/>
  <c r="F46" i="25"/>
  <c r="E46" i="25"/>
  <c r="H46" i="25" s="1"/>
  <c r="I46" i="25" s="1"/>
  <c r="G44" i="25"/>
  <c r="F44" i="25"/>
  <c r="E44" i="25"/>
  <c r="H44" i="25" s="1"/>
  <c r="I44" i="25" s="1"/>
  <c r="G43" i="25"/>
  <c r="F43" i="25"/>
  <c r="E43" i="25"/>
  <c r="H43" i="25" s="1"/>
  <c r="I43" i="25" s="1"/>
  <c r="G42" i="25"/>
  <c r="F42" i="25"/>
  <c r="E42" i="25"/>
  <c r="H42" i="25" s="1"/>
  <c r="I42" i="25" s="1"/>
  <c r="G41" i="25"/>
  <c r="F41" i="25"/>
  <c r="E41" i="25"/>
  <c r="H41" i="25" s="1"/>
  <c r="I41" i="25" s="1"/>
  <c r="G40" i="25"/>
  <c r="F40" i="25"/>
  <c r="E40" i="25"/>
  <c r="H40" i="25" s="1"/>
  <c r="I40" i="25" s="1"/>
  <c r="G39" i="25"/>
  <c r="F39" i="25"/>
  <c r="E39" i="25"/>
  <c r="H39" i="25" s="1"/>
  <c r="I39" i="25" s="1"/>
  <c r="G38" i="25"/>
  <c r="F38" i="25"/>
  <c r="E38" i="25"/>
  <c r="H38" i="25" s="1"/>
  <c r="I38" i="25" s="1"/>
  <c r="G37" i="25"/>
  <c r="F37" i="25"/>
  <c r="E37" i="25"/>
  <c r="H37" i="25" s="1"/>
  <c r="I37" i="25" s="1"/>
  <c r="G34" i="25"/>
  <c r="F34" i="25"/>
  <c r="E34" i="25"/>
  <c r="H34" i="25" s="1"/>
  <c r="I34" i="25" s="1"/>
  <c r="G33" i="25"/>
  <c r="F33" i="25"/>
  <c r="E33" i="25"/>
  <c r="H33" i="25" s="1"/>
  <c r="I33" i="25" s="1"/>
  <c r="G29" i="25"/>
  <c r="F29" i="25"/>
  <c r="E29" i="25"/>
  <c r="H29" i="25" s="1"/>
  <c r="I29" i="25" s="1"/>
  <c r="G28" i="25"/>
  <c r="F28" i="25"/>
  <c r="E28" i="25"/>
  <c r="H28" i="25" s="1"/>
  <c r="I28" i="25" s="1"/>
  <c r="G27" i="25"/>
  <c r="F27" i="25"/>
  <c r="E27" i="25"/>
  <c r="H27" i="25" s="1"/>
  <c r="I27" i="25" s="1"/>
  <c r="G26" i="25"/>
  <c r="F26" i="25"/>
  <c r="E26" i="25"/>
  <c r="H26" i="25" s="1"/>
  <c r="I26" i="25" s="1"/>
  <c r="G25" i="25"/>
  <c r="F25" i="25"/>
  <c r="E25" i="25"/>
  <c r="H25" i="25" s="1"/>
  <c r="I25" i="25" s="1"/>
  <c r="G24" i="25"/>
  <c r="F24" i="25"/>
  <c r="E24" i="25"/>
  <c r="H24" i="25" s="1"/>
  <c r="I24" i="25" s="1"/>
  <c r="G23" i="25"/>
  <c r="F23" i="25"/>
  <c r="E23" i="25"/>
  <c r="H23" i="25" s="1"/>
  <c r="I23" i="25" s="1"/>
  <c r="G22" i="25"/>
  <c r="F22" i="25"/>
  <c r="E22" i="25"/>
  <c r="H22" i="25" s="1"/>
  <c r="I22" i="25" s="1"/>
  <c r="G21" i="25"/>
  <c r="F21" i="25"/>
  <c r="E21" i="25"/>
  <c r="H21" i="25" s="1"/>
  <c r="I21" i="25" s="1"/>
  <c r="G20" i="25"/>
  <c r="F20" i="25"/>
  <c r="E20" i="25"/>
  <c r="H20" i="25" s="1"/>
  <c r="I20" i="25" s="1"/>
  <c r="G19" i="25"/>
  <c r="F19" i="25"/>
  <c r="E19" i="25"/>
  <c r="H19" i="25" s="1"/>
  <c r="I19" i="25" s="1"/>
  <c r="G17" i="25"/>
  <c r="F17" i="25"/>
  <c r="E17" i="25"/>
  <c r="H17" i="25" s="1"/>
  <c r="I17" i="25" s="1"/>
  <c r="G16" i="25"/>
  <c r="F16" i="25"/>
  <c r="E16" i="25"/>
  <c r="H16" i="25" s="1"/>
  <c r="I16" i="25" s="1"/>
  <c r="G15" i="25"/>
  <c r="F15" i="25"/>
  <c r="E15" i="25"/>
  <c r="H15" i="25" s="1"/>
  <c r="I15" i="25" s="1"/>
  <c r="G14" i="25"/>
  <c r="F14" i="25"/>
  <c r="E14" i="25"/>
  <c r="H14" i="25" s="1"/>
  <c r="I14" i="25" s="1"/>
  <c r="G13" i="25"/>
  <c r="F13" i="25"/>
  <c r="E13" i="25"/>
  <c r="H13" i="25" s="1"/>
  <c r="I13" i="25" s="1"/>
  <c r="G11" i="25"/>
  <c r="F11" i="25"/>
  <c r="E11" i="25"/>
  <c r="H11" i="25" s="1"/>
  <c r="I11" i="25" s="1"/>
  <c r="G10" i="25"/>
  <c r="F10" i="25"/>
  <c r="E10" i="25"/>
  <c r="H10" i="25" s="1"/>
  <c r="I10" i="25" s="1"/>
  <c r="G8" i="25"/>
  <c r="F8" i="25"/>
  <c r="E8" i="25"/>
  <c r="H8" i="25" s="1"/>
  <c r="I8" i="25" s="1"/>
  <c r="G7" i="25"/>
  <c r="F7" i="25"/>
  <c r="E7" i="25"/>
  <c r="H7" i="25" s="1"/>
  <c r="I7" i="25" s="1"/>
  <c r="M243" i="4"/>
  <c r="L243" i="4"/>
  <c r="K243" i="4"/>
  <c r="N243" i="4" s="1"/>
  <c r="M237" i="4"/>
  <c r="L237" i="4"/>
  <c r="K237" i="4"/>
  <c r="N237" i="4" s="1"/>
  <c r="N139" i="20"/>
  <c r="M139" i="20"/>
  <c r="N91" i="20"/>
  <c r="M91" i="20"/>
  <c r="N90" i="20"/>
  <c r="M90" i="20"/>
  <c r="N58" i="20"/>
  <c r="M58" i="20"/>
  <c r="N30" i="20"/>
  <c r="M30" i="20"/>
  <c r="N29" i="20"/>
  <c r="M29" i="20"/>
  <c r="N28" i="20"/>
  <c r="M28" i="20"/>
  <c r="N27" i="20"/>
  <c r="M27" i="20"/>
  <c r="N26" i="20"/>
  <c r="M26" i="20"/>
  <c r="N25" i="20"/>
  <c r="M25" i="20"/>
  <c r="N24" i="20"/>
  <c r="M24" i="20"/>
  <c r="N23" i="20"/>
  <c r="M23" i="20"/>
  <c r="N19" i="20"/>
  <c r="M19" i="20"/>
  <c r="N18" i="20"/>
  <c r="M18" i="20"/>
  <c r="N17" i="20"/>
  <c r="M17" i="20"/>
  <c r="N16" i="20"/>
  <c r="M16" i="20"/>
  <c r="N15" i="20"/>
  <c r="M15" i="20"/>
  <c r="N14" i="20"/>
  <c r="M14" i="20"/>
  <c r="N13" i="20"/>
  <c r="M13" i="20"/>
  <c r="N12" i="20"/>
  <c r="M12" i="20"/>
  <c r="N9" i="20"/>
  <c r="M9" i="20"/>
  <c r="L86" i="22"/>
  <c r="K86" i="22"/>
  <c r="K14" i="27" l="1"/>
  <c r="J14" i="27"/>
  <c r="L30" i="20"/>
  <c r="L28" i="20"/>
  <c r="L26" i="20"/>
  <c r="L24" i="20"/>
  <c r="L19" i="20"/>
  <c r="L17" i="20"/>
  <c r="L15" i="20"/>
  <c r="L13" i="20"/>
  <c r="F67" i="26"/>
  <c r="G67" i="26" s="1"/>
  <c r="H67" i="26" s="1"/>
  <c r="F66" i="26"/>
  <c r="G66" i="26" s="1"/>
  <c r="H66" i="26" s="1"/>
  <c r="F65" i="26"/>
  <c r="G65" i="26" s="1"/>
  <c r="H65" i="26" s="1"/>
  <c r="F64" i="26"/>
  <c r="G64" i="26" s="1"/>
  <c r="H64" i="26" s="1"/>
  <c r="F63" i="26"/>
  <c r="G63" i="26" s="1"/>
  <c r="H63" i="26" s="1"/>
  <c r="F62" i="26"/>
  <c r="G62" i="26" s="1"/>
  <c r="H62" i="26" s="1"/>
  <c r="F61" i="26"/>
  <c r="G61" i="26" s="1"/>
  <c r="H61" i="26" s="1"/>
  <c r="F60" i="26"/>
  <c r="G60" i="26" s="1"/>
  <c r="H60" i="26" s="1"/>
  <c r="F59" i="26"/>
  <c r="G59" i="26" s="1"/>
  <c r="H59" i="26" s="1"/>
  <c r="F58" i="26"/>
  <c r="G58" i="26" s="1"/>
  <c r="H58" i="26" s="1"/>
  <c r="G57" i="26"/>
  <c r="H57" i="26" s="1"/>
  <c r="F54" i="26"/>
  <c r="G54" i="26" s="1"/>
  <c r="H54" i="26" s="1"/>
  <c r="I54" i="26" s="1"/>
  <c r="F52" i="26"/>
  <c r="G52" i="26" s="1"/>
  <c r="H52" i="26" s="1"/>
  <c r="G32" i="26"/>
  <c r="H32" i="26" s="1"/>
  <c r="G31" i="26"/>
  <c r="G30" i="26"/>
  <c r="G29" i="26"/>
  <c r="F28" i="26"/>
  <c r="G28" i="26" s="1"/>
  <c r="H28" i="26" s="1"/>
  <c r="G27" i="26"/>
  <c r="G24" i="26"/>
  <c r="H24" i="26" s="1"/>
  <c r="F22" i="26"/>
  <c r="H22" i="26" s="1"/>
  <c r="H21" i="26"/>
  <c r="F21" i="26"/>
  <c r="G21" i="26" s="1"/>
  <c r="F20" i="26"/>
  <c r="G20" i="26" s="1"/>
  <c r="F19" i="26"/>
  <c r="G19" i="26" s="1"/>
  <c r="F18" i="26"/>
  <c r="H18" i="26" s="1"/>
  <c r="F17" i="26"/>
  <c r="G17" i="26" s="1"/>
  <c r="F16" i="26"/>
  <c r="G16" i="26" s="1"/>
  <c r="F15" i="26"/>
  <c r="G15" i="26" s="1"/>
  <c r="F14" i="26"/>
  <c r="H14" i="26" s="1"/>
  <c r="K28" i="26" l="1"/>
  <c r="J28" i="26"/>
  <c r="I28" i="26"/>
  <c r="L28" i="26" s="1"/>
  <c r="M28" i="26" s="1"/>
  <c r="K21" i="26"/>
  <c r="J21" i="26"/>
  <c r="I21" i="26"/>
  <c r="L21" i="26" s="1"/>
  <c r="M21" i="26" s="1"/>
  <c r="K57" i="26"/>
  <c r="J57" i="26"/>
  <c r="I57" i="26"/>
  <c r="L57" i="26" s="1"/>
  <c r="M57" i="26" s="1"/>
  <c r="I61" i="26"/>
  <c r="L61" i="26" s="1"/>
  <c r="M61" i="26" s="1"/>
  <c r="K61" i="26"/>
  <c r="J61" i="26"/>
  <c r="K65" i="26"/>
  <c r="J65" i="26"/>
  <c r="I65" i="26"/>
  <c r="L65" i="26" s="1"/>
  <c r="M65" i="26" s="1"/>
  <c r="K22" i="26"/>
  <c r="J22" i="26"/>
  <c r="I22" i="26"/>
  <c r="L22" i="26" s="1"/>
  <c r="M22" i="26" s="1"/>
  <c r="J32" i="26"/>
  <c r="I32" i="26"/>
  <c r="L32" i="26" s="1"/>
  <c r="M32" i="26" s="1"/>
  <c r="K32" i="26"/>
  <c r="K58" i="26"/>
  <c r="J58" i="26"/>
  <c r="I58" i="26"/>
  <c r="L58" i="26" s="1"/>
  <c r="M58" i="26" s="1"/>
  <c r="I62" i="26"/>
  <c r="L62" i="26" s="1"/>
  <c r="M62" i="26" s="1"/>
  <c r="K62" i="26"/>
  <c r="J62" i="26"/>
  <c r="K66" i="26"/>
  <c r="J66" i="26"/>
  <c r="I66" i="26"/>
  <c r="L66" i="26" s="1"/>
  <c r="M66" i="26" s="1"/>
  <c r="I14" i="26"/>
  <c r="L14" i="26" s="1"/>
  <c r="M14" i="26" s="1"/>
  <c r="K14" i="26"/>
  <c r="J14" i="26"/>
  <c r="H17" i="26"/>
  <c r="I24" i="26"/>
  <c r="L24" i="26" s="1"/>
  <c r="M24" i="26" s="1"/>
  <c r="K24" i="26"/>
  <c r="J24" i="26"/>
  <c r="K52" i="26"/>
  <c r="J52" i="26"/>
  <c r="I52" i="26"/>
  <c r="L52" i="26" s="1"/>
  <c r="M52" i="26" s="1"/>
  <c r="K59" i="26"/>
  <c r="J59" i="26"/>
  <c r="I59" i="26"/>
  <c r="L59" i="26" s="1"/>
  <c r="M59" i="26" s="1"/>
  <c r="I63" i="26"/>
  <c r="L63" i="26" s="1"/>
  <c r="M63" i="26" s="1"/>
  <c r="K63" i="26"/>
  <c r="J63" i="26"/>
  <c r="K67" i="26"/>
  <c r="J67" i="26"/>
  <c r="I67" i="26"/>
  <c r="L67" i="26" s="1"/>
  <c r="M67" i="26" s="1"/>
  <c r="I18" i="26"/>
  <c r="L18" i="26" s="1"/>
  <c r="M18" i="26" s="1"/>
  <c r="K18" i="26"/>
  <c r="J18" i="26"/>
  <c r="K60" i="26"/>
  <c r="J60" i="26"/>
  <c r="I60" i="26"/>
  <c r="L60" i="26" s="1"/>
  <c r="M60" i="26" s="1"/>
  <c r="J64" i="26"/>
  <c r="I64" i="26"/>
  <c r="L64" i="26" s="1"/>
  <c r="M64" i="26" s="1"/>
  <c r="K64" i="26"/>
  <c r="L54" i="26"/>
  <c r="J54" i="26"/>
  <c r="O28" i="20"/>
  <c r="P28" i="20" s="1"/>
  <c r="Q28" i="20" s="1"/>
  <c r="O13" i="20"/>
  <c r="P13" i="20" s="1"/>
  <c r="Q13" i="20" s="1"/>
  <c r="O24" i="20"/>
  <c r="P24" i="20" s="1"/>
  <c r="Q24" i="20" s="1"/>
  <c r="O15" i="20"/>
  <c r="P15" i="20" s="1"/>
  <c r="Q15" i="20" s="1"/>
  <c r="O26" i="20"/>
  <c r="P26" i="20" s="1"/>
  <c r="Q26" i="20" s="1"/>
  <c r="O17" i="20"/>
  <c r="P17" i="20" s="1"/>
  <c r="Q17" i="20" s="1"/>
  <c r="O19" i="20"/>
  <c r="P19" i="20" s="1"/>
  <c r="Q19" i="20" s="1"/>
  <c r="O30" i="20"/>
  <c r="P30" i="20" s="1"/>
  <c r="Q30" i="20" s="1"/>
  <c r="H16" i="26"/>
  <c r="G14" i="26"/>
  <c r="H20" i="26"/>
  <c r="G18" i="26"/>
  <c r="G22" i="26"/>
  <c r="H15" i="26"/>
  <c r="H19" i="26"/>
  <c r="J19" i="26" l="1"/>
  <c r="I19" i="26"/>
  <c r="L19" i="26" s="1"/>
  <c r="M19" i="26" s="1"/>
  <c r="K19" i="26"/>
  <c r="K20" i="26"/>
  <c r="J20" i="26"/>
  <c r="I20" i="26"/>
  <c r="L20" i="26" s="1"/>
  <c r="M20" i="26" s="1"/>
  <c r="K15" i="26"/>
  <c r="J15" i="26"/>
  <c r="I15" i="26"/>
  <c r="L15" i="26" s="1"/>
  <c r="M15" i="26" s="1"/>
  <c r="K17" i="26"/>
  <c r="J17" i="26"/>
  <c r="I17" i="26"/>
  <c r="L17" i="26" s="1"/>
  <c r="M17" i="26" s="1"/>
  <c r="K16" i="26"/>
  <c r="J16" i="26"/>
  <c r="I16" i="26"/>
  <c r="L16" i="26" s="1"/>
  <c r="M16" i="26" s="1"/>
  <c r="M54" i="26"/>
  <c r="K54" i="26"/>
  <c r="K207" i="20"/>
  <c r="L207" i="20" l="1"/>
  <c r="M207" i="20"/>
  <c r="N207" i="20"/>
  <c r="O90" i="20"/>
  <c r="P90" i="20" s="1"/>
  <c r="Q90" i="20" s="1"/>
  <c r="O91" i="20"/>
  <c r="P91" i="20" s="1"/>
  <c r="Q91" i="20" s="1"/>
  <c r="O207" i="20"/>
  <c r="P207" i="20" s="1"/>
  <c r="Q207" i="20" s="1"/>
  <c r="I231" i="20"/>
  <c r="J231" i="20" s="1"/>
  <c r="K231" i="20" s="1"/>
  <c r="I230" i="20"/>
  <c r="J230" i="20" s="1"/>
  <c r="K230" i="20" s="1"/>
  <c r="I229" i="20"/>
  <c r="J229" i="20" s="1"/>
  <c r="K229" i="20" s="1"/>
  <c r="I228" i="20"/>
  <c r="J228" i="20" s="1"/>
  <c r="K228" i="20" s="1"/>
  <c r="I227" i="20"/>
  <c r="J227" i="20" s="1"/>
  <c r="K227" i="20" s="1"/>
  <c r="I226" i="20"/>
  <c r="J226" i="20" s="1"/>
  <c r="K226" i="20" s="1"/>
  <c r="I222" i="20"/>
  <c r="J222" i="20" s="1"/>
  <c r="K222" i="20" s="1"/>
  <c r="I221" i="20"/>
  <c r="J221" i="20" s="1"/>
  <c r="K221" i="20" s="1"/>
  <c r="I217" i="20"/>
  <c r="J217" i="20" s="1"/>
  <c r="K217" i="20" s="1"/>
  <c r="I216" i="20"/>
  <c r="J216" i="20" s="1"/>
  <c r="K216" i="20" s="1"/>
  <c r="I215" i="20"/>
  <c r="J215" i="20" s="1"/>
  <c r="K215" i="20" s="1"/>
  <c r="I214" i="20"/>
  <c r="J214" i="20" s="1"/>
  <c r="K214" i="20" s="1"/>
  <c r="I213" i="20"/>
  <c r="J213" i="20" s="1"/>
  <c r="K213" i="20" s="1"/>
  <c r="I212" i="20"/>
  <c r="J212" i="20" s="1"/>
  <c r="K212" i="20" s="1"/>
  <c r="I211" i="20"/>
  <c r="J211" i="20" s="1"/>
  <c r="K211" i="20" s="1"/>
  <c r="I210" i="20"/>
  <c r="J210" i="20" s="1"/>
  <c r="K210" i="20" s="1"/>
  <c r="I209" i="20"/>
  <c r="J209" i="20" s="1"/>
  <c r="K209" i="20" s="1"/>
  <c r="I208" i="20"/>
  <c r="J208" i="20" s="1"/>
  <c r="K208" i="20" s="1"/>
  <c r="I206" i="20"/>
  <c r="J206" i="20" s="1"/>
  <c r="K206" i="20" s="1"/>
  <c r="I205" i="20"/>
  <c r="J205" i="20" s="1"/>
  <c r="K205" i="20" s="1"/>
  <c r="I204" i="20"/>
  <c r="J204" i="20" s="1"/>
  <c r="K204" i="20" s="1"/>
  <c r="I200" i="20"/>
  <c r="J200" i="20" s="1"/>
  <c r="K200" i="20" s="1"/>
  <c r="I198" i="20"/>
  <c r="J198" i="20" s="1"/>
  <c r="K198" i="20" s="1"/>
  <c r="I197" i="20"/>
  <c r="J197" i="20" s="1"/>
  <c r="K197" i="20" s="1"/>
  <c r="I196" i="20"/>
  <c r="J196" i="20" s="1"/>
  <c r="K196" i="20" s="1"/>
  <c r="I195" i="20"/>
  <c r="J195" i="20" s="1"/>
  <c r="K195" i="20" s="1"/>
  <c r="I194" i="20"/>
  <c r="J194" i="20" s="1"/>
  <c r="K194" i="20" s="1"/>
  <c r="I193" i="20"/>
  <c r="J193" i="20" s="1"/>
  <c r="K193" i="20" s="1"/>
  <c r="I192" i="20"/>
  <c r="J192" i="20" s="1"/>
  <c r="K192" i="20" s="1"/>
  <c r="I191" i="20"/>
  <c r="J191" i="20" s="1"/>
  <c r="K191" i="20" s="1"/>
  <c r="I190" i="20"/>
  <c r="J190" i="20" s="1"/>
  <c r="K190" i="20" s="1"/>
  <c r="I189" i="20"/>
  <c r="J189" i="20" s="1"/>
  <c r="K189" i="20" s="1"/>
  <c r="I187" i="20"/>
  <c r="J187" i="20" s="1"/>
  <c r="K187" i="20" s="1"/>
  <c r="I186" i="20"/>
  <c r="J186" i="20" s="1"/>
  <c r="K186" i="20" s="1"/>
  <c r="I185" i="20"/>
  <c r="J185" i="20" s="1"/>
  <c r="K185" i="20" s="1"/>
  <c r="I184" i="20"/>
  <c r="J184" i="20" s="1"/>
  <c r="K184" i="20" s="1"/>
  <c r="I183" i="20"/>
  <c r="J183" i="20" s="1"/>
  <c r="K183" i="20" s="1"/>
  <c r="I182" i="20"/>
  <c r="J182" i="20" s="1"/>
  <c r="K182" i="20" s="1"/>
  <c r="J181" i="20"/>
  <c r="K181" i="20" s="1"/>
  <c r="I180" i="20"/>
  <c r="J180" i="20" s="1"/>
  <c r="K180" i="20" s="1"/>
  <c r="I161" i="20"/>
  <c r="J161" i="20" s="1"/>
  <c r="K161" i="20" s="1"/>
  <c r="D161" i="20"/>
  <c r="E161" i="20" s="1"/>
  <c r="I159" i="20"/>
  <c r="J159" i="20" s="1"/>
  <c r="K159" i="20" s="1"/>
  <c r="D159" i="20"/>
  <c r="E159" i="20" s="1"/>
  <c r="I158" i="20"/>
  <c r="J158" i="20" s="1"/>
  <c r="K158" i="20" s="1"/>
  <c r="I157" i="20"/>
  <c r="J157" i="20" s="1"/>
  <c r="K157" i="20" s="1"/>
  <c r="D157" i="20"/>
  <c r="E157" i="20" s="1"/>
  <c r="I156" i="20"/>
  <c r="J156" i="20" s="1"/>
  <c r="K156" i="20" s="1"/>
  <c r="D156" i="20"/>
  <c r="E156" i="20" s="1"/>
  <c r="I155" i="20"/>
  <c r="J155" i="20" s="1"/>
  <c r="K155" i="20" s="1"/>
  <c r="D155" i="20"/>
  <c r="E155" i="20" s="1"/>
  <c r="I153" i="20"/>
  <c r="J153" i="20" s="1"/>
  <c r="K153" i="20" s="1"/>
  <c r="D153" i="20"/>
  <c r="E153" i="20" s="1"/>
  <c r="I152" i="20"/>
  <c r="J152" i="20" s="1"/>
  <c r="K152" i="20" s="1"/>
  <c r="D152" i="20"/>
  <c r="E152" i="20" s="1"/>
  <c r="I151" i="20"/>
  <c r="J151" i="20" s="1"/>
  <c r="K151" i="20" s="1"/>
  <c r="D151" i="20"/>
  <c r="E151" i="20" s="1"/>
  <c r="I149" i="20"/>
  <c r="J149" i="20" s="1"/>
  <c r="K149" i="20" s="1"/>
  <c r="D149" i="20"/>
  <c r="E149" i="20" s="1"/>
  <c r="I148" i="20"/>
  <c r="J148" i="20" s="1"/>
  <c r="K148" i="20" s="1"/>
  <c r="D148" i="20"/>
  <c r="E148" i="20" s="1"/>
  <c r="L139" i="20"/>
  <c r="I138" i="20"/>
  <c r="J138" i="20" s="1"/>
  <c r="K138" i="20" s="1"/>
  <c r="D138" i="20"/>
  <c r="I136" i="20"/>
  <c r="J136" i="20" s="1"/>
  <c r="K136" i="20" s="1"/>
  <c r="D136" i="20"/>
  <c r="I135" i="20"/>
  <c r="J135" i="20" s="1"/>
  <c r="K135" i="20" s="1"/>
  <c r="D135" i="20"/>
  <c r="I134" i="20"/>
  <c r="J134" i="20" s="1"/>
  <c r="K134" i="20" s="1"/>
  <c r="D134" i="20"/>
  <c r="I133" i="20"/>
  <c r="J133" i="20" s="1"/>
  <c r="K133" i="20" s="1"/>
  <c r="D133" i="20"/>
  <c r="I132" i="20"/>
  <c r="J132" i="20" s="1"/>
  <c r="K132" i="20" s="1"/>
  <c r="D132" i="20"/>
  <c r="I128" i="20"/>
  <c r="J128" i="20" s="1"/>
  <c r="K128" i="20" s="1"/>
  <c r="D128" i="20"/>
  <c r="I127" i="20"/>
  <c r="J127" i="20"/>
  <c r="K127" i="20" s="1"/>
  <c r="D127" i="20"/>
  <c r="I126" i="20"/>
  <c r="J126" i="20" s="1"/>
  <c r="K126" i="20" s="1"/>
  <c r="D126" i="20"/>
  <c r="I125" i="20"/>
  <c r="J125" i="20" s="1"/>
  <c r="K125" i="20" s="1"/>
  <c r="D125" i="20"/>
  <c r="I124" i="20"/>
  <c r="J124" i="20" s="1"/>
  <c r="K124" i="20" s="1"/>
  <c r="D124" i="20"/>
  <c r="I117" i="20"/>
  <c r="J117" i="20" s="1"/>
  <c r="K117" i="20" s="1"/>
  <c r="D117" i="20"/>
  <c r="I116" i="20"/>
  <c r="J116" i="20" s="1"/>
  <c r="K116" i="20" s="1"/>
  <c r="I115" i="20"/>
  <c r="J115" i="20" s="1"/>
  <c r="K115" i="20" s="1"/>
  <c r="D115" i="20"/>
  <c r="I114" i="20"/>
  <c r="J114" i="20" s="1"/>
  <c r="K114" i="20" s="1"/>
  <c r="I113" i="20"/>
  <c r="J113" i="20" s="1"/>
  <c r="K113" i="20" s="1"/>
  <c r="I109" i="20"/>
  <c r="J109" i="20" s="1"/>
  <c r="K109" i="20" s="1"/>
  <c r="D109" i="20"/>
  <c r="I108" i="20"/>
  <c r="J108" i="20" s="1"/>
  <c r="K108" i="20" s="1"/>
  <c r="D108" i="20"/>
  <c r="I107" i="20"/>
  <c r="J107" i="20" s="1"/>
  <c r="K107" i="20" s="1"/>
  <c r="D107" i="20"/>
  <c r="I103" i="20"/>
  <c r="J103" i="20" s="1"/>
  <c r="K103" i="20" s="1"/>
  <c r="D103" i="20"/>
  <c r="I102" i="20"/>
  <c r="J102" i="20" s="1"/>
  <c r="K102" i="20" s="1"/>
  <c r="D102" i="20"/>
  <c r="I101" i="20"/>
  <c r="J101" i="20" s="1"/>
  <c r="K101" i="20" s="1"/>
  <c r="D101" i="20"/>
  <c r="I100" i="20"/>
  <c r="J100" i="20" s="1"/>
  <c r="K100" i="20" s="1"/>
  <c r="D100" i="20"/>
  <c r="D91" i="20"/>
  <c r="J90" i="20"/>
  <c r="D90" i="20"/>
  <c r="I86" i="20"/>
  <c r="J86" i="20" s="1"/>
  <c r="K86" i="20" s="1"/>
  <c r="D86" i="20"/>
  <c r="I85" i="20"/>
  <c r="J85" i="20" s="1"/>
  <c r="K85" i="20" s="1"/>
  <c r="D85" i="20"/>
  <c r="I84" i="20"/>
  <c r="J84" i="20" s="1"/>
  <c r="K84" i="20" s="1"/>
  <c r="D84" i="20"/>
  <c r="I83" i="20"/>
  <c r="J83" i="20" s="1"/>
  <c r="K83" i="20" s="1"/>
  <c r="D83" i="20"/>
  <c r="I80" i="20"/>
  <c r="J80" i="20" s="1"/>
  <c r="K80" i="20" s="1"/>
  <c r="D80" i="20"/>
  <c r="I77" i="20"/>
  <c r="J77" i="20" s="1"/>
  <c r="K77" i="20" s="1"/>
  <c r="E77" i="20"/>
  <c r="I76" i="20"/>
  <c r="J76" i="20" s="1"/>
  <c r="K76" i="20" s="1"/>
  <c r="E76" i="20"/>
  <c r="I75" i="20"/>
  <c r="J75" i="20" s="1"/>
  <c r="K75" i="20" s="1"/>
  <c r="J71" i="20"/>
  <c r="K71" i="20" s="1"/>
  <c r="E71" i="20"/>
  <c r="J66" i="20"/>
  <c r="K66" i="20" s="1"/>
  <c r="E66" i="20"/>
  <c r="I61" i="20"/>
  <c r="J61" i="20" s="1"/>
  <c r="K61" i="20" s="1"/>
  <c r="E61" i="20"/>
  <c r="I58" i="20"/>
  <c r="J58" i="20" s="1"/>
  <c r="L58" i="20" s="1"/>
  <c r="I55" i="20"/>
  <c r="J55" i="20" s="1"/>
  <c r="K55" i="20" s="1"/>
  <c r="I54" i="20"/>
  <c r="J54" i="20" s="1"/>
  <c r="K54" i="20" s="1"/>
  <c r="E54" i="20"/>
  <c r="I51" i="20"/>
  <c r="J51" i="20" s="1"/>
  <c r="K51" i="20" s="1"/>
  <c r="J48" i="20"/>
  <c r="K48" i="20" s="1"/>
  <c r="E48" i="20"/>
  <c r="I42" i="20"/>
  <c r="J42" i="20" s="1"/>
  <c r="K42" i="20" s="1"/>
  <c r="E42" i="20"/>
  <c r="I39" i="20"/>
  <c r="J39" i="20" s="1"/>
  <c r="K39" i="20" s="1"/>
  <c r="J29" i="20"/>
  <c r="J27" i="20"/>
  <c r="J25" i="20"/>
  <c r="J23" i="20"/>
  <c r="E23" i="20"/>
  <c r="E22" i="20"/>
  <c r="J18" i="20"/>
  <c r="J16" i="20"/>
  <c r="I14" i="20"/>
  <c r="J14" i="20" s="1"/>
  <c r="J12" i="20"/>
  <c r="E12" i="20"/>
  <c r="I9" i="20"/>
  <c r="J9" i="20" s="1"/>
  <c r="L9" i="20" s="1"/>
  <c r="E9" i="20"/>
  <c r="F16" i="1"/>
  <c r="G16" i="1" s="1"/>
  <c r="H16" i="1" s="1"/>
  <c r="G43" i="1"/>
  <c r="H43" i="1" s="1"/>
  <c r="G32" i="1"/>
  <c r="H32" i="1" s="1"/>
  <c r="G31" i="1"/>
  <c r="H31" i="1" s="1"/>
  <c r="G30" i="1"/>
  <c r="H30" i="1" s="1"/>
  <c r="G28" i="1"/>
  <c r="H28" i="1" s="1"/>
  <c r="G25" i="1"/>
  <c r="H25" i="1" s="1"/>
  <c r="F134" i="22"/>
  <c r="G134" i="22" s="1"/>
  <c r="I134" i="22" s="1"/>
  <c r="F132" i="22"/>
  <c r="G132" i="22" s="1"/>
  <c r="I132" i="22" s="1"/>
  <c r="F129" i="22"/>
  <c r="G129" i="22" s="1"/>
  <c r="I129" i="22" s="1"/>
  <c r="F127" i="22"/>
  <c r="G127" i="22" s="1"/>
  <c r="I127" i="22" s="1"/>
  <c r="F119" i="22"/>
  <c r="G119" i="22" s="1"/>
  <c r="I119" i="22" s="1"/>
  <c r="F120" i="22"/>
  <c r="G120" i="22" s="1"/>
  <c r="I120" i="22" s="1"/>
  <c r="F121" i="22"/>
  <c r="G121" i="22" s="1"/>
  <c r="I121" i="22" s="1"/>
  <c r="F122" i="22"/>
  <c r="G122" i="22" s="1"/>
  <c r="I122" i="22" s="1"/>
  <c r="F123" i="22"/>
  <c r="G123" i="22" s="1"/>
  <c r="I123" i="22" s="1"/>
  <c r="F124" i="22"/>
  <c r="G124" i="22" s="1"/>
  <c r="I124" i="22" s="1"/>
  <c r="F125" i="22"/>
  <c r="G125" i="22" s="1"/>
  <c r="I125" i="22" s="1"/>
  <c r="F118" i="22"/>
  <c r="G118" i="22" s="1"/>
  <c r="I118" i="22" s="1"/>
  <c r="F114" i="22"/>
  <c r="G114" i="22" s="1"/>
  <c r="I114" i="22" s="1"/>
  <c r="F111" i="22"/>
  <c r="G111" i="22" s="1"/>
  <c r="I111" i="22" s="1"/>
  <c r="F112" i="22"/>
  <c r="G112" i="22" s="1"/>
  <c r="I112" i="22" s="1"/>
  <c r="F110" i="22"/>
  <c r="G110" i="22" s="1"/>
  <c r="I110" i="22" s="1"/>
  <c r="F107" i="22"/>
  <c r="G107" i="22" s="1"/>
  <c r="I107" i="22" s="1"/>
  <c r="F104" i="22"/>
  <c r="G104" i="22" s="1"/>
  <c r="I104" i="22" s="1"/>
  <c r="E24" i="2"/>
  <c r="F24" i="2" s="1"/>
  <c r="G24" i="2" s="1"/>
  <c r="H24" i="2" s="1"/>
  <c r="E23" i="2"/>
  <c r="F23" i="2" s="1"/>
  <c r="G23" i="2" s="1"/>
  <c r="H23" i="2" s="1"/>
  <c r="E21" i="2"/>
  <c r="E20" i="2"/>
  <c r="F20" i="2" s="1"/>
  <c r="G20" i="2" s="1"/>
  <c r="H20" i="2" s="1"/>
  <c r="E16" i="2"/>
  <c r="F16" i="2" s="1"/>
  <c r="G16" i="2" s="1"/>
  <c r="H16" i="2" s="1"/>
  <c r="E12" i="2"/>
  <c r="F12" i="2" s="1"/>
  <c r="G12" i="2" s="1"/>
  <c r="H12" i="2" s="1"/>
  <c r="E11" i="2"/>
  <c r="F11" i="2" s="1"/>
  <c r="G11" i="2" s="1"/>
  <c r="H11" i="2" s="1"/>
  <c r="E7" i="2"/>
  <c r="F7" i="2" s="1"/>
  <c r="G7" i="2" s="1"/>
  <c r="H7" i="2" s="1"/>
  <c r="F29" i="1"/>
  <c r="G29" i="1" s="1"/>
  <c r="H29" i="1" s="1"/>
  <c r="F53" i="1"/>
  <c r="G53" i="1" s="1"/>
  <c r="H53" i="1" s="1"/>
  <c r="F52" i="1"/>
  <c r="G52" i="1" s="1"/>
  <c r="H52" i="1" s="1"/>
  <c r="F51" i="1"/>
  <c r="G51" i="1" s="1"/>
  <c r="H51" i="1" s="1"/>
  <c r="F50" i="1"/>
  <c r="G50" i="1" s="1"/>
  <c r="H50" i="1" s="1"/>
  <c r="F49" i="1"/>
  <c r="G49" i="1" s="1"/>
  <c r="H49" i="1" s="1"/>
  <c r="F48" i="1"/>
  <c r="G48" i="1" s="1"/>
  <c r="H48" i="1" s="1"/>
  <c r="F47" i="1"/>
  <c r="G47" i="1" s="1"/>
  <c r="H47" i="1" s="1"/>
  <c r="F46" i="1"/>
  <c r="G46" i="1" s="1"/>
  <c r="H46" i="1" s="1"/>
  <c r="F45" i="1"/>
  <c r="G45" i="1" s="1"/>
  <c r="H45" i="1" s="1"/>
  <c r="F44" i="1"/>
  <c r="G44" i="1" s="1"/>
  <c r="H44" i="1" s="1"/>
  <c r="F40" i="1"/>
  <c r="G40" i="1" s="1"/>
  <c r="H40" i="1" s="1"/>
  <c r="G35" i="1"/>
  <c r="H35" i="1" s="1"/>
  <c r="F23" i="1"/>
  <c r="G23" i="1" s="1"/>
  <c r="F21" i="1"/>
  <c r="G21" i="1" s="1"/>
  <c r="H21" i="1" s="1"/>
  <c r="F20" i="1"/>
  <c r="G20" i="1" s="1"/>
  <c r="H20" i="1" s="1"/>
  <c r="F19" i="1"/>
  <c r="G19" i="1" s="1"/>
  <c r="F18" i="1"/>
  <c r="G18" i="1" s="1"/>
  <c r="H18" i="1" s="1"/>
  <c r="F17" i="1"/>
  <c r="G17" i="1" s="1"/>
  <c r="H17" i="1" s="1"/>
  <c r="F15" i="1"/>
  <c r="G15" i="1" s="1"/>
  <c r="H15" i="1" s="1"/>
  <c r="I15" i="1" s="1"/>
  <c r="G362" i="4"/>
  <c r="H362" i="4" s="1"/>
  <c r="I362" i="4" s="1"/>
  <c r="G361" i="4"/>
  <c r="H361" i="4" s="1"/>
  <c r="I361" i="4" s="1"/>
  <c r="G360" i="4"/>
  <c r="H360" i="4" s="1"/>
  <c r="I360" i="4" s="1"/>
  <c r="G359" i="4"/>
  <c r="H359" i="4" s="1"/>
  <c r="I359" i="4" s="1"/>
  <c r="G358" i="4"/>
  <c r="H358" i="4" s="1"/>
  <c r="I358" i="4" s="1"/>
  <c r="G94" i="4"/>
  <c r="H94" i="4" s="1"/>
  <c r="I94" i="4" s="1"/>
  <c r="G28" i="4"/>
  <c r="H28" i="4" s="1"/>
  <c r="I28" i="4" s="1"/>
  <c r="G27" i="4"/>
  <c r="H27" i="4"/>
  <c r="I27" i="4" s="1"/>
  <c r="G26" i="4"/>
  <c r="H26" i="4" s="1"/>
  <c r="I26" i="4" s="1"/>
  <c r="G89" i="22"/>
  <c r="I89" i="22" s="1"/>
  <c r="F38" i="1"/>
  <c r="G38" i="1" s="1"/>
  <c r="H38" i="1" s="1"/>
  <c r="F331" i="4"/>
  <c r="G331" i="4" s="1"/>
  <c r="H331" i="4" s="1"/>
  <c r="I331" i="4" s="1"/>
  <c r="F330" i="4"/>
  <c r="G330" i="4" s="1"/>
  <c r="H330" i="4" s="1"/>
  <c r="I330" i="4" s="1"/>
  <c r="F328" i="4"/>
  <c r="G328" i="4" s="1"/>
  <c r="H328" i="4" s="1"/>
  <c r="I328" i="4" s="1"/>
  <c r="F327" i="4"/>
  <c r="G327" i="4" s="1"/>
  <c r="H327" i="4" s="1"/>
  <c r="I327" i="4" s="1"/>
  <c r="F326" i="4"/>
  <c r="G326" i="4" s="1"/>
  <c r="H326" i="4" s="1"/>
  <c r="I326" i="4" s="1"/>
  <c r="F315" i="4"/>
  <c r="G315" i="4" s="1"/>
  <c r="H315" i="4" s="1"/>
  <c r="I315" i="4" s="1"/>
  <c r="F312" i="4"/>
  <c r="G312" i="4" s="1"/>
  <c r="H312" i="4" s="1"/>
  <c r="I312" i="4" s="1"/>
  <c r="F310" i="4"/>
  <c r="G310" i="4" s="1"/>
  <c r="H310" i="4" s="1"/>
  <c r="I310" i="4" s="1"/>
  <c r="F309" i="4"/>
  <c r="G309" i="4" s="1"/>
  <c r="H309" i="4" s="1"/>
  <c r="I309" i="4" s="1"/>
  <c r="F307" i="4"/>
  <c r="G307" i="4" s="1"/>
  <c r="H307" i="4" s="1"/>
  <c r="I307" i="4" s="1"/>
  <c r="F304" i="4"/>
  <c r="G304" i="4" s="1"/>
  <c r="H304" i="4" s="1"/>
  <c r="I304" i="4" s="1"/>
  <c r="F302" i="4"/>
  <c r="G302" i="4" s="1"/>
  <c r="H302" i="4" s="1"/>
  <c r="I302" i="4" s="1"/>
  <c r="F301" i="4"/>
  <c r="G301" i="4" s="1"/>
  <c r="H301" i="4" s="1"/>
  <c r="I301" i="4" s="1"/>
  <c r="F299" i="4"/>
  <c r="G299" i="4" s="1"/>
  <c r="H299" i="4" s="1"/>
  <c r="I299" i="4" s="1"/>
  <c r="F298" i="4"/>
  <c r="G298" i="4" s="1"/>
  <c r="H298" i="4" s="1"/>
  <c r="I298" i="4" s="1"/>
  <c r="F292" i="4"/>
  <c r="G292" i="4" s="1"/>
  <c r="H292" i="4" s="1"/>
  <c r="I292" i="4" s="1"/>
  <c r="F291" i="4"/>
  <c r="G291" i="4" s="1"/>
  <c r="H291" i="4" s="1"/>
  <c r="I291" i="4" s="1"/>
  <c r="F289" i="4"/>
  <c r="G289" i="4" s="1"/>
  <c r="H289" i="4" s="1"/>
  <c r="I289" i="4" s="1"/>
  <c r="F288" i="4"/>
  <c r="G288" i="4" s="1"/>
  <c r="H288" i="4" s="1"/>
  <c r="I288" i="4" s="1"/>
  <c r="F286" i="4"/>
  <c r="G286" i="4" s="1"/>
  <c r="H286" i="4" s="1"/>
  <c r="I286" i="4" s="1"/>
  <c r="F285" i="4"/>
  <c r="G285" i="4" s="1"/>
  <c r="H285" i="4" s="1"/>
  <c r="I285" i="4" s="1"/>
  <c r="F283" i="4"/>
  <c r="G283" i="4" s="1"/>
  <c r="H283" i="4" s="1"/>
  <c r="I283" i="4" s="1"/>
  <c r="F282" i="4"/>
  <c r="G282" i="4" s="1"/>
  <c r="H282" i="4" s="1"/>
  <c r="I282" i="4" s="1"/>
  <c r="F271" i="4"/>
  <c r="G271" i="4" s="1"/>
  <c r="H271" i="4" s="1"/>
  <c r="I271" i="4" s="1"/>
  <c r="F268" i="4"/>
  <c r="G268" i="4" s="1"/>
  <c r="H268" i="4" s="1"/>
  <c r="I268" i="4" s="1"/>
  <c r="F263" i="4"/>
  <c r="G263" i="4" s="1"/>
  <c r="H263" i="4" s="1"/>
  <c r="I263" i="4" s="1"/>
  <c r="F260" i="4"/>
  <c r="G260" i="4" s="1"/>
  <c r="H260" i="4" s="1"/>
  <c r="I260" i="4" s="1"/>
  <c r="F255" i="4"/>
  <c r="G255" i="4" s="1"/>
  <c r="H255" i="4" s="1"/>
  <c r="I255" i="4" s="1"/>
  <c r="F252" i="4"/>
  <c r="G252" i="4" s="1"/>
  <c r="H252" i="4" s="1"/>
  <c r="I252" i="4" s="1"/>
  <c r="F247" i="4"/>
  <c r="G247" i="4" s="1"/>
  <c r="H247" i="4" s="1"/>
  <c r="I247" i="4" s="1"/>
  <c r="F246" i="4"/>
  <c r="G246" i="4" s="1"/>
  <c r="H246" i="4" s="1"/>
  <c r="I246" i="4" s="1"/>
  <c r="F241" i="4"/>
  <c r="G241" i="4" s="1"/>
  <c r="H241" i="4" s="1"/>
  <c r="I241" i="4" s="1"/>
  <c r="F240" i="4"/>
  <c r="G240" i="4" s="1"/>
  <c r="H240" i="4" s="1"/>
  <c r="I240" i="4" s="1"/>
  <c r="F229" i="4"/>
  <c r="G229" i="4" s="1"/>
  <c r="H229" i="4" s="1"/>
  <c r="I229" i="4" s="1"/>
  <c r="F226" i="4"/>
  <c r="G226" i="4" s="1"/>
  <c r="H226" i="4" s="1"/>
  <c r="I226" i="4" s="1"/>
  <c r="F224" i="4"/>
  <c r="G224" i="4" s="1"/>
  <c r="H224" i="4" s="1"/>
  <c r="I224" i="4" s="1"/>
  <c r="F223" i="4"/>
  <c r="G223" i="4" s="1"/>
  <c r="H223" i="4" s="1"/>
  <c r="I223" i="4" s="1"/>
  <c r="F222" i="4"/>
  <c r="G222" i="4" s="1"/>
  <c r="H222" i="4" s="1"/>
  <c r="I222" i="4" s="1"/>
  <c r="F218" i="4"/>
  <c r="G218" i="4" s="1"/>
  <c r="H218" i="4" s="1"/>
  <c r="I218" i="4" s="1"/>
  <c r="F217" i="4"/>
  <c r="G217" i="4" s="1"/>
  <c r="H217" i="4" s="1"/>
  <c r="I217" i="4" s="1"/>
  <c r="F216" i="4"/>
  <c r="G216" i="4" s="1"/>
  <c r="H216" i="4" s="1"/>
  <c r="I216" i="4" s="1"/>
  <c r="F215" i="4"/>
  <c r="G215" i="4" s="1"/>
  <c r="H215" i="4" s="1"/>
  <c r="I215" i="4" s="1"/>
  <c r="F213" i="4"/>
  <c r="G213" i="4" s="1"/>
  <c r="H213" i="4" s="1"/>
  <c r="I213" i="4" s="1"/>
  <c r="F212" i="4"/>
  <c r="G212" i="4" s="1"/>
  <c r="H212" i="4" s="1"/>
  <c r="I212" i="4" s="1"/>
  <c r="F209" i="4"/>
  <c r="G209" i="4" s="1"/>
  <c r="H209" i="4" s="1"/>
  <c r="I209" i="4" s="1"/>
  <c r="F206" i="4"/>
  <c r="G206" i="4" s="1"/>
  <c r="H206" i="4" s="1"/>
  <c r="I206" i="4" s="1"/>
  <c r="F203" i="4"/>
  <c r="G203" i="4" s="1"/>
  <c r="H203" i="4" s="1"/>
  <c r="I203" i="4" s="1"/>
  <c r="F200" i="4"/>
  <c r="G200" i="4" s="1"/>
  <c r="H200" i="4" s="1"/>
  <c r="I200" i="4" s="1"/>
  <c r="F199" i="4"/>
  <c r="G199" i="4" s="1"/>
  <c r="H199" i="4" s="1"/>
  <c r="I199" i="4" s="1"/>
  <c r="F198" i="4"/>
  <c r="G198" i="4" s="1"/>
  <c r="H198" i="4" s="1"/>
  <c r="I198" i="4" s="1"/>
  <c r="F194" i="4"/>
  <c r="G194" i="4" s="1"/>
  <c r="H194" i="4" s="1"/>
  <c r="I194" i="4" s="1"/>
  <c r="F193" i="4"/>
  <c r="G193" i="4" s="1"/>
  <c r="H193" i="4" s="1"/>
  <c r="I193" i="4" s="1"/>
  <c r="F192" i="4"/>
  <c r="G192" i="4" s="1"/>
  <c r="H192" i="4" s="1"/>
  <c r="I192" i="4" s="1"/>
  <c r="F191" i="4"/>
  <c r="G191" i="4" s="1"/>
  <c r="H191" i="4" s="1"/>
  <c r="I191" i="4" s="1"/>
  <c r="F189" i="4"/>
  <c r="G189" i="4" s="1"/>
  <c r="H189" i="4" s="1"/>
  <c r="I189" i="4" s="1"/>
  <c r="F188" i="4"/>
  <c r="G188" i="4" s="1"/>
  <c r="H188" i="4" s="1"/>
  <c r="I188" i="4" s="1"/>
  <c r="F185" i="4"/>
  <c r="G185" i="4" s="1"/>
  <c r="H185" i="4" s="1"/>
  <c r="I185" i="4" s="1"/>
  <c r="F177" i="4"/>
  <c r="G177" i="4" s="1"/>
  <c r="H177" i="4" s="1"/>
  <c r="I177" i="4" s="1"/>
  <c r="F175" i="4"/>
  <c r="G175" i="4" s="1"/>
  <c r="H175" i="4" s="1"/>
  <c r="I175" i="4" s="1"/>
  <c r="F173" i="4"/>
  <c r="G173" i="4" s="1"/>
  <c r="H173" i="4" s="1"/>
  <c r="I173" i="4" s="1"/>
  <c r="F172" i="4"/>
  <c r="G172" i="4" s="1"/>
  <c r="H172" i="4" s="1"/>
  <c r="I172" i="4" s="1"/>
  <c r="F164" i="4"/>
  <c r="G164" i="4" s="1"/>
  <c r="H164" i="4" s="1"/>
  <c r="I164" i="4" s="1"/>
  <c r="F162" i="4"/>
  <c r="G162" i="4" s="1"/>
  <c r="H162" i="4" s="1"/>
  <c r="I162" i="4" s="1"/>
  <c r="F160" i="4"/>
  <c r="G160" i="4" s="1"/>
  <c r="H160" i="4" s="1"/>
  <c r="I160" i="4" s="1"/>
  <c r="F159" i="4"/>
  <c r="G159" i="4" s="1"/>
  <c r="H159" i="4" s="1"/>
  <c r="I159" i="4" s="1"/>
  <c r="F153" i="4"/>
  <c r="G153" i="4" s="1"/>
  <c r="H153" i="4" s="1"/>
  <c r="I153" i="4" s="1"/>
  <c r="F149" i="4"/>
  <c r="G149" i="4" s="1"/>
  <c r="H149" i="4" s="1"/>
  <c r="I149" i="4" s="1"/>
  <c r="F147" i="4"/>
  <c r="G147" i="4" s="1"/>
  <c r="H147" i="4" s="1"/>
  <c r="I147" i="4" s="1"/>
  <c r="F145" i="4"/>
  <c r="G145" i="4" s="1"/>
  <c r="H145" i="4" s="1"/>
  <c r="I145" i="4" s="1"/>
  <c r="F144" i="4"/>
  <c r="G144" i="4" s="1"/>
  <c r="H144" i="4" s="1"/>
  <c r="I144" i="4" s="1"/>
  <c r="F131" i="4"/>
  <c r="G131" i="4" s="1"/>
  <c r="H131" i="4" s="1"/>
  <c r="I131" i="4" s="1"/>
  <c r="F125" i="4"/>
  <c r="G125" i="4" s="1"/>
  <c r="H125" i="4" s="1"/>
  <c r="I125" i="4" s="1"/>
  <c r="F121" i="4"/>
  <c r="G121" i="4" s="1"/>
  <c r="H121" i="4" s="1"/>
  <c r="I121" i="4" s="1"/>
  <c r="F119" i="4"/>
  <c r="G119" i="4" s="1"/>
  <c r="H119" i="4" s="1"/>
  <c r="I119" i="4" s="1"/>
  <c r="F117" i="4"/>
  <c r="G117" i="4" s="1"/>
  <c r="H117" i="4" s="1"/>
  <c r="I117" i="4" s="1"/>
  <c r="F115" i="4"/>
  <c r="G115" i="4" s="1"/>
  <c r="H115" i="4" s="1"/>
  <c r="I115" i="4" s="1"/>
  <c r="F110" i="4"/>
  <c r="G110" i="4" s="1"/>
  <c r="H110" i="4" s="1"/>
  <c r="I110" i="4" s="1"/>
  <c r="F108" i="4"/>
  <c r="G108" i="4" s="1"/>
  <c r="H108" i="4" s="1"/>
  <c r="I108" i="4" s="1"/>
  <c r="F106" i="4"/>
  <c r="G106" i="4" s="1"/>
  <c r="H106" i="4" s="1"/>
  <c r="I106" i="4" s="1"/>
  <c r="F104" i="4"/>
  <c r="G104" i="4" s="1"/>
  <c r="H104" i="4" s="1"/>
  <c r="I104" i="4" s="1"/>
  <c r="F102" i="4"/>
  <c r="G102" i="4" s="1"/>
  <c r="H102" i="4" s="1"/>
  <c r="I102" i="4" s="1"/>
  <c r="F99" i="4"/>
  <c r="G99" i="4" s="1"/>
  <c r="H99" i="4" s="1"/>
  <c r="I99" i="4" s="1"/>
  <c r="F91" i="4"/>
  <c r="G91" i="4" s="1"/>
  <c r="H91" i="4" s="1"/>
  <c r="I91" i="4" s="1"/>
  <c r="F82" i="4"/>
  <c r="G82" i="4" s="1"/>
  <c r="H82" i="4" s="1"/>
  <c r="I82" i="4" s="1"/>
  <c r="F77" i="4"/>
  <c r="G77" i="4" s="1"/>
  <c r="H77" i="4" s="1"/>
  <c r="I77" i="4" s="1"/>
  <c r="F76" i="4"/>
  <c r="G76" i="4" s="1"/>
  <c r="H76" i="4" s="1"/>
  <c r="I76" i="4" s="1"/>
  <c r="F86" i="22"/>
  <c r="G86" i="22" s="1"/>
  <c r="J86" i="22" s="1"/>
  <c r="F354" i="4"/>
  <c r="G354" i="4"/>
  <c r="H354" i="4" s="1"/>
  <c r="I354" i="4" s="1"/>
  <c r="F353" i="4"/>
  <c r="G353" i="4" s="1"/>
  <c r="H353" i="4" s="1"/>
  <c r="I353" i="4" s="1"/>
  <c r="F207" i="4"/>
  <c r="G207" i="4" s="1"/>
  <c r="H207" i="4" s="1"/>
  <c r="I207" i="4" s="1"/>
  <c r="F94" i="22"/>
  <c r="G94" i="22" s="1"/>
  <c r="I94" i="22" s="1"/>
  <c r="F82" i="22"/>
  <c r="G82" i="22" s="1"/>
  <c r="I82" i="22" s="1"/>
  <c r="F80" i="22"/>
  <c r="G80" i="22" s="1"/>
  <c r="I80" i="22" s="1"/>
  <c r="F79" i="22"/>
  <c r="G79" i="22" s="1"/>
  <c r="I79" i="22" s="1"/>
  <c r="F78" i="22"/>
  <c r="G78" i="22" s="1"/>
  <c r="I78" i="22" s="1"/>
  <c r="F76" i="22"/>
  <c r="G76" i="22" s="1"/>
  <c r="I76" i="22" s="1"/>
  <c r="F75" i="22"/>
  <c r="G75" i="22" s="1"/>
  <c r="I75" i="22" s="1"/>
  <c r="F71" i="22"/>
  <c r="G71" i="22" s="1"/>
  <c r="I71" i="22" s="1"/>
  <c r="F68" i="22"/>
  <c r="G68" i="22" s="1"/>
  <c r="I68" i="22" s="1"/>
  <c r="F67" i="22"/>
  <c r="G67" i="22" s="1"/>
  <c r="I67" i="22" s="1"/>
  <c r="F66" i="22"/>
  <c r="G66" i="22" s="1"/>
  <c r="I66" i="22" s="1"/>
  <c r="F65" i="22"/>
  <c r="G65" i="22" s="1"/>
  <c r="I65" i="22"/>
  <c r="F63" i="22"/>
  <c r="G63" i="22" s="1"/>
  <c r="I63" i="22" s="1"/>
  <c r="F62" i="22"/>
  <c r="G62" i="22" s="1"/>
  <c r="I62" i="22" s="1"/>
  <c r="F61" i="22"/>
  <c r="G61" i="22" s="1"/>
  <c r="I61" i="22" s="1"/>
  <c r="F57" i="22"/>
  <c r="G57" i="22"/>
  <c r="I57" i="22" s="1"/>
  <c r="F55" i="22"/>
  <c r="G55" i="22" s="1"/>
  <c r="I55" i="22" s="1"/>
  <c r="F47" i="22"/>
  <c r="G47" i="22" s="1"/>
  <c r="I47" i="22" s="1"/>
  <c r="F45" i="22"/>
  <c r="G45" i="22" s="1"/>
  <c r="I45" i="22" s="1"/>
  <c r="F42" i="22"/>
  <c r="G42" i="22" s="1"/>
  <c r="I42" i="22" s="1"/>
  <c r="F41" i="22"/>
  <c r="G41" i="22" s="1"/>
  <c r="I41" i="22" s="1"/>
  <c r="F40" i="22"/>
  <c r="G40" i="22" s="1"/>
  <c r="I40" i="22" s="1"/>
  <c r="F36" i="22"/>
  <c r="G36" i="22"/>
  <c r="H36" i="22" s="1"/>
  <c r="I36" i="22" s="1"/>
  <c r="F35" i="22"/>
  <c r="G35" i="22" s="1"/>
  <c r="H35" i="22" s="1"/>
  <c r="I35" i="22" s="1"/>
  <c r="F34" i="22"/>
  <c r="G34" i="22" s="1"/>
  <c r="H34" i="22" s="1"/>
  <c r="I34" i="22" s="1"/>
  <c r="F33" i="22"/>
  <c r="G33" i="22" s="1"/>
  <c r="I33" i="22" s="1"/>
  <c r="F30" i="22"/>
  <c r="G30" i="22" s="1"/>
  <c r="I30" i="22" s="1"/>
  <c r="F21" i="22"/>
  <c r="G21" i="22" s="1"/>
  <c r="H21" i="22" s="1"/>
  <c r="I21" i="22" s="1"/>
  <c r="F22" i="22"/>
  <c r="G22" i="22" s="1"/>
  <c r="I22" i="22" s="1"/>
  <c r="F23" i="22"/>
  <c r="G23" i="22" s="1"/>
  <c r="I23" i="22" s="1"/>
  <c r="F24" i="22"/>
  <c r="G24" i="22" s="1"/>
  <c r="I24" i="22" s="1"/>
  <c r="F25" i="22"/>
  <c r="G25" i="22" s="1"/>
  <c r="I25" i="22" s="1"/>
  <c r="F20" i="22"/>
  <c r="G20" i="22" s="1"/>
  <c r="I20" i="22" s="1"/>
  <c r="F9" i="22"/>
  <c r="G9" i="22" s="1"/>
  <c r="H9" i="22" s="1"/>
  <c r="I9" i="22" s="1"/>
  <c r="F14" i="1"/>
  <c r="G14" i="1" s="1"/>
  <c r="H14" i="1" s="1"/>
  <c r="F348" i="4"/>
  <c r="G348" i="4" s="1"/>
  <c r="H348" i="4" s="1"/>
  <c r="I348" i="4" s="1"/>
  <c r="F345" i="4"/>
  <c r="G345" i="4" s="1"/>
  <c r="H345" i="4" s="1"/>
  <c r="I345" i="4" s="1"/>
  <c r="F344" i="4"/>
  <c r="G344" i="4" s="1"/>
  <c r="H344" i="4" s="1"/>
  <c r="I344" i="4" s="1"/>
  <c r="F343" i="4"/>
  <c r="G343" i="4" s="1"/>
  <c r="H343" i="4" s="1"/>
  <c r="I343" i="4" s="1"/>
  <c r="F342" i="4"/>
  <c r="G342" i="4" s="1"/>
  <c r="H342" i="4" s="1"/>
  <c r="I342" i="4" s="1"/>
  <c r="F42" i="3"/>
  <c r="G42" i="3" s="1"/>
  <c r="H42" i="3" s="1"/>
  <c r="I42" i="3" s="1"/>
  <c r="F41" i="3"/>
  <c r="G41" i="3" s="1"/>
  <c r="H41" i="3" s="1"/>
  <c r="I41" i="3" s="1"/>
  <c r="F40" i="3"/>
  <c r="G40" i="3" s="1"/>
  <c r="H40" i="3" s="1"/>
  <c r="I40" i="3" s="1"/>
  <c r="F37" i="3"/>
  <c r="G37" i="3" s="1"/>
  <c r="H37" i="3" s="1"/>
  <c r="I37" i="3" s="1"/>
  <c r="F36" i="3"/>
  <c r="G36" i="3" s="1"/>
  <c r="H36" i="3" s="1"/>
  <c r="I36" i="3" s="1"/>
  <c r="F35" i="3"/>
  <c r="G35" i="3" s="1"/>
  <c r="H35" i="3" s="1"/>
  <c r="I35" i="3" s="1"/>
  <c r="F32" i="3"/>
  <c r="G32" i="3" s="1"/>
  <c r="H32" i="3" s="1"/>
  <c r="I32" i="3" s="1"/>
  <c r="F31" i="3"/>
  <c r="G31" i="3" s="1"/>
  <c r="H31" i="3" s="1"/>
  <c r="I31" i="3" s="1"/>
  <c r="F24" i="3"/>
  <c r="G24" i="3" s="1"/>
  <c r="H24" i="3" s="1"/>
  <c r="I24" i="3" s="1"/>
  <c r="F23" i="3"/>
  <c r="G23" i="3" s="1"/>
  <c r="H23" i="3" s="1"/>
  <c r="I23" i="3" s="1"/>
  <c r="F10" i="3"/>
  <c r="G10" i="3" s="1"/>
  <c r="H10" i="3" s="1"/>
  <c r="I10" i="3" s="1"/>
  <c r="F11" i="22"/>
  <c r="G11" i="22" s="1"/>
  <c r="H11" i="22" s="1"/>
  <c r="I11" i="22" s="1"/>
  <c r="E35" i="2"/>
  <c r="F35" i="2" s="1"/>
  <c r="G35" i="2" s="1"/>
  <c r="H35" i="2" s="1"/>
  <c r="E34" i="2"/>
  <c r="F34" i="2" s="1"/>
  <c r="G34" i="2" s="1"/>
  <c r="H34" i="2" s="1"/>
  <c r="E33" i="2"/>
  <c r="F33" i="2" s="1"/>
  <c r="G33" i="2" s="1"/>
  <c r="H33" i="2" s="1"/>
  <c r="E32" i="2"/>
  <c r="F32" i="2" s="1"/>
  <c r="G32" i="2" s="1"/>
  <c r="H32" i="2" s="1"/>
  <c r="E31" i="2"/>
  <c r="F31" i="2" s="1"/>
  <c r="G31" i="2" s="1"/>
  <c r="H31" i="2" s="1"/>
  <c r="E26" i="2"/>
  <c r="F26" i="2" s="1"/>
  <c r="G26" i="2" s="1"/>
  <c r="H26" i="2" s="1"/>
  <c r="E25" i="2"/>
  <c r="F25" i="2" s="1"/>
  <c r="G25" i="2" s="1"/>
  <c r="H25" i="2" s="1"/>
  <c r="D22" i="2"/>
  <c r="E22" i="2" s="1"/>
  <c r="F22" i="2" s="1"/>
  <c r="G22" i="2" s="1"/>
  <c r="H22" i="2" s="1"/>
  <c r="F21" i="2"/>
  <c r="G21" i="2" s="1"/>
  <c r="H21" i="2" s="1"/>
  <c r="F336" i="4"/>
  <c r="G336" i="4" s="1"/>
  <c r="H336" i="4" s="1"/>
  <c r="I336" i="4" s="1"/>
  <c r="F79" i="4"/>
  <c r="G79" i="4" s="1"/>
  <c r="H79" i="4" s="1"/>
  <c r="I79" i="4" s="1"/>
  <c r="F68" i="4"/>
  <c r="G68" i="4" s="1"/>
  <c r="H68" i="4" s="1"/>
  <c r="I68" i="4" s="1"/>
  <c r="F67" i="4"/>
  <c r="G67" i="4" s="1"/>
  <c r="H67" i="4" s="1"/>
  <c r="I67" i="4" s="1"/>
  <c r="F66" i="4"/>
  <c r="G66" i="4" s="1"/>
  <c r="H66" i="4" s="1"/>
  <c r="I66" i="4" s="1"/>
  <c r="F65" i="4"/>
  <c r="G65" i="4" s="1"/>
  <c r="H65" i="4" s="1"/>
  <c r="I65" i="4" s="1"/>
  <c r="F64" i="4"/>
  <c r="G64" i="4" s="1"/>
  <c r="H64" i="4" s="1"/>
  <c r="I64" i="4" s="1"/>
  <c r="F63" i="4"/>
  <c r="G63" i="4" s="1"/>
  <c r="H63" i="4" s="1"/>
  <c r="I63" i="4" s="1"/>
  <c r="F62" i="4"/>
  <c r="G62" i="4" s="1"/>
  <c r="H62" i="4" s="1"/>
  <c r="I62" i="4" s="1"/>
  <c r="F55" i="4"/>
  <c r="G55" i="4" s="1"/>
  <c r="H55" i="4" s="1"/>
  <c r="I55" i="4" s="1"/>
  <c r="F53" i="4"/>
  <c r="G53" i="4" s="1"/>
  <c r="H53" i="4" s="1"/>
  <c r="I53" i="4" s="1"/>
  <c r="F52" i="4"/>
  <c r="G52" i="4" s="1"/>
  <c r="H52" i="4" s="1"/>
  <c r="I52" i="4" s="1"/>
  <c r="F45" i="4"/>
  <c r="G45" i="4" s="1"/>
  <c r="H45" i="4" s="1"/>
  <c r="I45" i="4" s="1"/>
  <c r="F41" i="4"/>
  <c r="G41" i="4" s="1"/>
  <c r="H41" i="4" s="1"/>
  <c r="I41" i="4" s="1"/>
  <c r="F40" i="4"/>
  <c r="G40" i="4" s="1"/>
  <c r="H40" i="4" s="1"/>
  <c r="I40" i="4" s="1"/>
  <c r="F37" i="4"/>
  <c r="G37" i="4" s="1"/>
  <c r="H37" i="4" s="1"/>
  <c r="I37" i="4" s="1"/>
  <c r="F36" i="4"/>
  <c r="G36" i="4" s="1"/>
  <c r="H36" i="4" s="1"/>
  <c r="I36" i="4" s="1"/>
  <c r="F25" i="4"/>
  <c r="G25" i="4" s="1"/>
  <c r="H25" i="4" s="1"/>
  <c r="I25" i="4" s="1"/>
  <c r="F23" i="4"/>
  <c r="G23" i="4" s="1"/>
  <c r="H23" i="4" s="1"/>
  <c r="I23" i="4" s="1"/>
  <c r="F22" i="4"/>
  <c r="G22" i="4" s="1"/>
  <c r="H22" i="4" s="1"/>
  <c r="I22" i="4" s="1"/>
  <c r="F21" i="4"/>
  <c r="G21" i="4" s="1"/>
  <c r="H21" i="4" s="1"/>
  <c r="I21" i="4" s="1"/>
  <c r="F18" i="4"/>
  <c r="G18" i="4" s="1"/>
  <c r="H18" i="4" s="1"/>
  <c r="I18" i="4" s="1"/>
  <c r="F17" i="4"/>
  <c r="G17" i="4" s="1"/>
  <c r="H17" i="4" s="1"/>
  <c r="I17" i="4" s="1"/>
  <c r="F16" i="4"/>
  <c r="G16" i="4" s="1"/>
  <c r="H16" i="4" s="1"/>
  <c r="I16" i="4" s="1"/>
  <c r="F13" i="4"/>
  <c r="G13" i="4" s="1"/>
  <c r="H13" i="4" s="1"/>
  <c r="I13" i="4" s="1"/>
  <c r="F12" i="4"/>
  <c r="G12" i="4" s="1"/>
  <c r="H12" i="4" s="1"/>
  <c r="I12" i="4" s="1"/>
  <c r="F11" i="4"/>
  <c r="G11" i="4" s="1"/>
  <c r="H11" i="4" s="1"/>
  <c r="I11" i="4" s="1"/>
  <c r="G16" i="23"/>
  <c r="H16" i="23" s="1"/>
  <c r="M17" i="23"/>
  <c r="N17" i="23" s="1"/>
  <c r="F10" i="4"/>
  <c r="G10" i="4" s="1"/>
  <c r="H10" i="4" s="1"/>
  <c r="I10" i="4" s="1"/>
  <c r="G31" i="23"/>
  <c r="H31" i="23" s="1"/>
  <c r="G30" i="23"/>
  <c r="H30" i="23" s="1"/>
  <c r="G26" i="23"/>
  <c r="H26" i="23" s="1"/>
  <c r="G27" i="23"/>
  <c r="H27" i="23"/>
  <c r="G24" i="23"/>
  <c r="H24" i="23" s="1"/>
  <c r="G25" i="23"/>
  <c r="H25" i="23" s="1"/>
  <c r="G28" i="23"/>
  <c r="H28" i="23" s="1"/>
  <c r="G32" i="23"/>
  <c r="H32" i="23" s="1"/>
  <c r="G18" i="23"/>
  <c r="H18" i="23" s="1"/>
  <c r="N18" i="23" s="1"/>
  <c r="G21" i="23"/>
  <c r="H21" i="23" s="1"/>
  <c r="K17" i="23"/>
  <c r="G20" i="23"/>
  <c r="H20" i="23" s="1"/>
  <c r="G19" i="23"/>
  <c r="H19" i="23" s="1"/>
  <c r="N19" i="23" s="1"/>
  <c r="G10" i="23"/>
  <c r="H10" i="23" s="1"/>
  <c r="G12" i="23"/>
  <c r="H12" i="23" s="1"/>
  <c r="G11" i="23"/>
  <c r="H11" i="23" s="1"/>
  <c r="G4" i="23"/>
  <c r="H4" i="23" s="1"/>
  <c r="G6" i="23"/>
  <c r="H6" i="23" s="1"/>
  <c r="G5" i="23"/>
  <c r="H5" i="23" s="1"/>
  <c r="D17" i="23"/>
  <c r="C17" i="23"/>
  <c r="G17" i="23"/>
  <c r="H17" i="23" s="1"/>
  <c r="D6" i="18"/>
  <c r="D7" i="18" s="1"/>
  <c r="D8" i="18" s="1"/>
  <c r="D9" i="18" s="1"/>
  <c r="D10" i="18" s="1"/>
  <c r="D11" i="18" s="1"/>
  <c r="J42" i="3" l="1"/>
  <c r="L42" i="3"/>
  <c r="K42" i="3"/>
  <c r="J149" i="4"/>
  <c r="M149" i="4" s="1"/>
  <c r="K149" i="4"/>
  <c r="N149" i="4" s="1"/>
  <c r="L149" i="4"/>
  <c r="J226" i="4"/>
  <c r="M226" i="4" s="1"/>
  <c r="K226" i="4"/>
  <c r="N226" i="4" s="1"/>
  <c r="L226" i="4"/>
  <c r="J328" i="4"/>
  <c r="M328" i="4" s="1"/>
  <c r="L328" i="4"/>
  <c r="K328" i="4"/>
  <c r="N328" i="4" s="1"/>
  <c r="L76" i="20"/>
  <c r="M76" i="20"/>
  <c r="N76" i="20"/>
  <c r="L155" i="20"/>
  <c r="M155" i="20"/>
  <c r="N155" i="20"/>
  <c r="J40" i="4"/>
  <c r="M40" i="4" s="1"/>
  <c r="L40" i="4"/>
  <c r="K40" i="4"/>
  <c r="N40" i="4" s="1"/>
  <c r="J24" i="3"/>
  <c r="M24" i="3" s="1"/>
  <c r="N24" i="3" s="1"/>
  <c r="L24" i="3"/>
  <c r="K24" i="3"/>
  <c r="J144" i="4"/>
  <c r="M144" i="4" s="1"/>
  <c r="L144" i="4"/>
  <c r="K144" i="4"/>
  <c r="N144" i="4" s="1"/>
  <c r="J222" i="4"/>
  <c r="M222" i="4" s="1"/>
  <c r="L222" i="4"/>
  <c r="K222" i="4"/>
  <c r="N222" i="4" s="1"/>
  <c r="J315" i="4"/>
  <c r="M315" i="4" s="1"/>
  <c r="L315" i="4"/>
  <c r="K315" i="4"/>
  <c r="N315" i="4" s="1"/>
  <c r="J18" i="4"/>
  <c r="M18" i="4" s="1"/>
  <c r="L18" i="4"/>
  <c r="K18" i="4"/>
  <c r="N18" i="4" s="1"/>
  <c r="J33" i="2"/>
  <c r="K33" i="2"/>
  <c r="I33" i="2"/>
  <c r="L33" i="2" s="1"/>
  <c r="M33" i="2" s="1"/>
  <c r="J91" i="4"/>
  <c r="M91" i="4" s="1"/>
  <c r="K91" i="4"/>
  <c r="N91" i="4" s="1"/>
  <c r="L91" i="4"/>
  <c r="J194" i="4"/>
  <c r="M194" i="4" s="1"/>
  <c r="K194" i="4"/>
  <c r="N194" i="4" s="1"/>
  <c r="L194" i="4"/>
  <c r="J288" i="4"/>
  <c r="M288" i="4" s="1"/>
  <c r="L288" i="4"/>
  <c r="K288" i="4"/>
  <c r="N288" i="4" s="1"/>
  <c r="L51" i="20"/>
  <c r="M51" i="20"/>
  <c r="N51" i="20"/>
  <c r="L77" i="20"/>
  <c r="O77" i="20" s="1"/>
  <c r="P77" i="20" s="1"/>
  <c r="Q77" i="20" s="1"/>
  <c r="N77" i="20"/>
  <c r="M77" i="20"/>
  <c r="L109" i="20"/>
  <c r="O109" i="20" s="1"/>
  <c r="P109" i="20" s="1"/>
  <c r="Q109" i="20" s="1"/>
  <c r="N109" i="20"/>
  <c r="M109" i="20"/>
  <c r="J45" i="4"/>
  <c r="M45" i="4" s="1"/>
  <c r="L45" i="4"/>
  <c r="K45" i="4"/>
  <c r="N45" i="4" s="1"/>
  <c r="J76" i="4"/>
  <c r="M76" i="4" s="1"/>
  <c r="L76" i="4"/>
  <c r="K76" i="4"/>
  <c r="N76" i="4" s="1"/>
  <c r="J191" i="4"/>
  <c r="M191" i="4" s="1"/>
  <c r="L191" i="4"/>
  <c r="K191" i="4"/>
  <c r="N191" i="4" s="1"/>
  <c r="J283" i="4"/>
  <c r="M283" i="4" s="1"/>
  <c r="L283" i="4"/>
  <c r="K283" i="4"/>
  <c r="N283" i="4" s="1"/>
  <c r="I49" i="1"/>
  <c r="L49" i="1" s="1"/>
  <c r="M49" i="1" s="1"/>
  <c r="N49" i="1" s="1"/>
  <c r="O49" i="1" s="1"/>
  <c r="K49" i="1"/>
  <c r="J49" i="1"/>
  <c r="M42" i="20"/>
  <c r="N42" i="20"/>
  <c r="L115" i="20"/>
  <c r="M115" i="20"/>
  <c r="N115" i="20"/>
  <c r="N20" i="23"/>
  <c r="J13" i="4"/>
  <c r="M13" i="4" s="1"/>
  <c r="K13" i="4"/>
  <c r="N13" i="4" s="1"/>
  <c r="L13" i="4"/>
  <c r="J25" i="4"/>
  <c r="M25" i="4" s="1"/>
  <c r="L25" i="4"/>
  <c r="K25" i="4"/>
  <c r="N25" i="4" s="1"/>
  <c r="J62" i="4"/>
  <c r="M62" i="4" s="1"/>
  <c r="L62" i="4"/>
  <c r="K62" i="4"/>
  <c r="N62" i="4" s="1"/>
  <c r="J66" i="4"/>
  <c r="M66" i="4" s="1"/>
  <c r="K66" i="4"/>
  <c r="N66" i="4" s="1"/>
  <c r="L66" i="4"/>
  <c r="J79" i="4"/>
  <c r="M79" i="4" s="1"/>
  <c r="L79" i="4"/>
  <c r="K79" i="4"/>
  <c r="N79" i="4" s="1"/>
  <c r="K21" i="2"/>
  <c r="J21" i="2"/>
  <c r="I21" i="2"/>
  <c r="L21" i="2" s="1"/>
  <c r="M21" i="2" s="1"/>
  <c r="I31" i="2"/>
  <c r="L31" i="2" s="1"/>
  <c r="M31" i="2" s="1"/>
  <c r="K31" i="2"/>
  <c r="J31" i="2"/>
  <c r="J10" i="3"/>
  <c r="M10" i="3" s="1"/>
  <c r="N10" i="3" s="1"/>
  <c r="L10" i="3"/>
  <c r="K10" i="3"/>
  <c r="J35" i="3"/>
  <c r="M35" i="3" s="1"/>
  <c r="N35" i="3" s="1"/>
  <c r="K35" i="3"/>
  <c r="L35" i="3"/>
  <c r="J40" i="3"/>
  <c r="M40" i="3" s="1"/>
  <c r="N40" i="3" s="1"/>
  <c r="L40" i="3"/>
  <c r="K40" i="3"/>
  <c r="J345" i="4"/>
  <c r="M345" i="4" s="1"/>
  <c r="K345" i="4"/>
  <c r="N345" i="4" s="1"/>
  <c r="L345" i="4"/>
  <c r="J20" i="22"/>
  <c r="K20" i="22"/>
  <c r="L20" i="22"/>
  <c r="J22" i="22"/>
  <c r="N22" i="22" s="1"/>
  <c r="O22" i="22" s="1"/>
  <c r="P22" i="22" s="1"/>
  <c r="Q22" i="22" s="1"/>
  <c r="K22" i="22"/>
  <c r="L22" i="22"/>
  <c r="J34" i="22"/>
  <c r="K34" i="22"/>
  <c r="L34" i="22"/>
  <c r="J40" i="22"/>
  <c r="N40" i="22" s="1"/>
  <c r="O40" i="22" s="1"/>
  <c r="P40" i="22" s="1"/>
  <c r="Q40" i="22" s="1"/>
  <c r="L40" i="22"/>
  <c r="K40" i="22"/>
  <c r="J47" i="22"/>
  <c r="L47" i="22"/>
  <c r="K47" i="22"/>
  <c r="M61" i="22"/>
  <c r="N61" i="22" s="1"/>
  <c r="O61" i="22" s="1"/>
  <c r="P61" i="22" s="1"/>
  <c r="Q61" i="22" s="1"/>
  <c r="K61" i="22"/>
  <c r="L61" i="22"/>
  <c r="J71" i="22"/>
  <c r="K71" i="22"/>
  <c r="L71" i="22"/>
  <c r="J78" i="22"/>
  <c r="N78" i="22" s="1"/>
  <c r="O78" i="22" s="1"/>
  <c r="P78" i="22" s="1"/>
  <c r="Q78" i="22" s="1"/>
  <c r="K78" i="22"/>
  <c r="L78" i="22"/>
  <c r="J94" i="22"/>
  <c r="K94" i="22"/>
  <c r="L94" i="22"/>
  <c r="J354" i="4"/>
  <c r="M354" i="4" s="1"/>
  <c r="L354" i="4"/>
  <c r="K354" i="4"/>
  <c r="N354" i="4" s="1"/>
  <c r="J106" i="4"/>
  <c r="M106" i="4" s="1"/>
  <c r="K106" i="4"/>
  <c r="N106" i="4" s="1"/>
  <c r="L106" i="4"/>
  <c r="J115" i="4"/>
  <c r="M115" i="4" s="1"/>
  <c r="L115" i="4"/>
  <c r="K115" i="4"/>
  <c r="N115" i="4" s="1"/>
  <c r="J121" i="4"/>
  <c r="M121" i="4" s="1"/>
  <c r="K121" i="4"/>
  <c r="N121" i="4" s="1"/>
  <c r="L121" i="4"/>
  <c r="J162" i="4"/>
  <c r="M162" i="4" s="1"/>
  <c r="K162" i="4"/>
  <c r="N162" i="4" s="1"/>
  <c r="L162" i="4"/>
  <c r="J173" i="4"/>
  <c r="M173" i="4" s="1"/>
  <c r="L173" i="4"/>
  <c r="K173" i="4"/>
  <c r="N173" i="4" s="1"/>
  <c r="J185" i="4"/>
  <c r="M185" i="4" s="1"/>
  <c r="K185" i="4"/>
  <c r="N185" i="4" s="1"/>
  <c r="L185" i="4"/>
  <c r="J203" i="4"/>
  <c r="M203" i="4" s="1"/>
  <c r="L203" i="4"/>
  <c r="K203" i="4"/>
  <c r="N203" i="4" s="1"/>
  <c r="J212" i="4"/>
  <c r="M212" i="4" s="1"/>
  <c r="L212" i="4"/>
  <c r="K212" i="4"/>
  <c r="N212" i="4" s="1"/>
  <c r="J216" i="4"/>
  <c r="M216" i="4" s="1"/>
  <c r="L216" i="4"/>
  <c r="K216" i="4"/>
  <c r="N216" i="4" s="1"/>
  <c r="J246" i="4"/>
  <c r="M246" i="4" s="1"/>
  <c r="L246" i="4"/>
  <c r="K246" i="4"/>
  <c r="N246" i="4" s="1"/>
  <c r="J255" i="4"/>
  <c r="M255" i="4" s="1"/>
  <c r="L255" i="4"/>
  <c r="K255" i="4"/>
  <c r="N255" i="4" s="1"/>
  <c r="J268" i="4"/>
  <c r="M268" i="4" s="1"/>
  <c r="K268" i="4"/>
  <c r="N268" i="4" s="1"/>
  <c r="L268" i="4"/>
  <c r="J298" i="4"/>
  <c r="M298" i="4" s="1"/>
  <c r="L298" i="4"/>
  <c r="K298" i="4"/>
  <c r="N298" i="4" s="1"/>
  <c r="J302" i="4"/>
  <c r="M302" i="4" s="1"/>
  <c r="K302" i="4"/>
  <c r="N302" i="4" s="1"/>
  <c r="L302" i="4"/>
  <c r="J309" i="4"/>
  <c r="M309" i="4" s="1"/>
  <c r="L309" i="4"/>
  <c r="K309" i="4"/>
  <c r="N309" i="4" s="1"/>
  <c r="J89" i="22"/>
  <c r="M89" i="22" s="1"/>
  <c r="N89" i="22" s="1"/>
  <c r="O89" i="22" s="1"/>
  <c r="P89" i="22" s="1"/>
  <c r="L89" i="22"/>
  <c r="K89" i="22"/>
  <c r="J28" i="4"/>
  <c r="M28" i="4" s="1"/>
  <c r="L28" i="4"/>
  <c r="K28" i="4"/>
  <c r="N28" i="4" s="1"/>
  <c r="J360" i="4"/>
  <c r="M360" i="4" s="1"/>
  <c r="K360" i="4"/>
  <c r="N360" i="4" s="1"/>
  <c r="L360" i="4"/>
  <c r="L15" i="1"/>
  <c r="M15" i="1" s="1"/>
  <c r="N15" i="1" s="1"/>
  <c r="O15" i="1" s="1"/>
  <c r="K15" i="1"/>
  <c r="J15" i="1"/>
  <c r="I20" i="1"/>
  <c r="L20" i="1" s="1"/>
  <c r="M20" i="1" s="1"/>
  <c r="N20" i="1" s="1"/>
  <c r="O20" i="1" s="1"/>
  <c r="K20" i="1"/>
  <c r="J20" i="1"/>
  <c r="I40" i="1"/>
  <c r="L40" i="1" s="1"/>
  <c r="M40" i="1" s="1"/>
  <c r="N40" i="1" s="1"/>
  <c r="O40" i="1" s="1"/>
  <c r="K40" i="1"/>
  <c r="J40" i="1"/>
  <c r="I46" i="1"/>
  <c r="L46" i="1" s="1"/>
  <c r="M46" i="1" s="1"/>
  <c r="N46" i="1" s="1"/>
  <c r="O46" i="1" s="1"/>
  <c r="J46" i="1"/>
  <c r="K46" i="1"/>
  <c r="I52" i="1"/>
  <c r="L52" i="1" s="1"/>
  <c r="M52" i="1" s="1"/>
  <c r="N52" i="1" s="1"/>
  <c r="O52" i="1" s="1"/>
  <c r="J52" i="1"/>
  <c r="K52" i="1"/>
  <c r="K11" i="2"/>
  <c r="J11" i="2"/>
  <c r="I11" i="2"/>
  <c r="L11" i="2" s="1"/>
  <c r="M11" i="2" s="1"/>
  <c r="J104" i="22"/>
  <c r="K104" i="22"/>
  <c r="L104" i="22"/>
  <c r="J111" i="22"/>
  <c r="N111" i="22" s="1"/>
  <c r="O111" i="22" s="1"/>
  <c r="P111" i="22" s="1"/>
  <c r="Q111" i="22" s="1"/>
  <c r="K111" i="22"/>
  <c r="L111" i="22"/>
  <c r="J124" i="22"/>
  <c r="L124" i="22"/>
  <c r="K124" i="22"/>
  <c r="J120" i="22"/>
  <c r="M120" i="22" s="1"/>
  <c r="N120" i="22" s="1"/>
  <c r="O120" i="22" s="1"/>
  <c r="P120" i="22" s="1"/>
  <c r="K120" i="22"/>
  <c r="L120" i="22"/>
  <c r="J132" i="22"/>
  <c r="K132" i="22"/>
  <c r="L132" i="22"/>
  <c r="I30" i="1"/>
  <c r="J30" i="1"/>
  <c r="K30" i="1"/>
  <c r="I16" i="1"/>
  <c r="L16" i="1" s="1"/>
  <c r="M16" i="1" s="1"/>
  <c r="N16" i="1" s="1"/>
  <c r="O16" i="1" s="1"/>
  <c r="K16" i="1"/>
  <c r="J16" i="1"/>
  <c r="L55" i="20"/>
  <c r="O55" i="20" s="1"/>
  <c r="P55" i="20" s="1"/>
  <c r="Q55" i="20" s="1"/>
  <c r="M55" i="20"/>
  <c r="N55" i="20"/>
  <c r="L61" i="20"/>
  <c r="M61" i="20"/>
  <c r="N61" i="20"/>
  <c r="L71" i="20"/>
  <c r="O71" i="20" s="1"/>
  <c r="P71" i="20" s="1"/>
  <c r="Q71" i="20" s="1"/>
  <c r="M71" i="20"/>
  <c r="N71" i="20"/>
  <c r="L101" i="20"/>
  <c r="M101" i="20"/>
  <c r="N101" i="20"/>
  <c r="L128" i="20"/>
  <c r="O128" i="20" s="1"/>
  <c r="P128" i="20" s="1"/>
  <c r="Q128" i="20" s="1"/>
  <c r="M128" i="20"/>
  <c r="N128" i="20"/>
  <c r="L133" i="20"/>
  <c r="N133" i="20"/>
  <c r="M133" i="20"/>
  <c r="L148" i="20"/>
  <c r="N148" i="20"/>
  <c r="M148" i="20"/>
  <c r="L151" i="20"/>
  <c r="M151" i="20"/>
  <c r="N151" i="20"/>
  <c r="L157" i="20"/>
  <c r="O157" i="20" s="1"/>
  <c r="P157" i="20" s="1"/>
  <c r="Q157" i="20" s="1"/>
  <c r="M157" i="20"/>
  <c r="N157" i="20"/>
  <c r="L182" i="20"/>
  <c r="M182" i="20"/>
  <c r="N182" i="20"/>
  <c r="L186" i="20"/>
  <c r="O186" i="20" s="1"/>
  <c r="P186" i="20" s="1"/>
  <c r="Q186" i="20" s="1"/>
  <c r="M186" i="20"/>
  <c r="N186" i="20"/>
  <c r="L191" i="20"/>
  <c r="M191" i="20"/>
  <c r="N191" i="20"/>
  <c r="L195" i="20"/>
  <c r="O195" i="20" s="1"/>
  <c r="P195" i="20" s="1"/>
  <c r="Q195" i="20" s="1"/>
  <c r="M195" i="20"/>
  <c r="N195" i="20"/>
  <c r="L200" i="20"/>
  <c r="M200" i="20"/>
  <c r="N200" i="20"/>
  <c r="L208" i="20"/>
  <c r="O208" i="20" s="1"/>
  <c r="P208" i="20" s="1"/>
  <c r="Q208" i="20" s="1"/>
  <c r="M208" i="20"/>
  <c r="N208" i="20"/>
  <c r="L212" i="20"/>
  <c r="N212" i="20"/>
  <c r="M212" i="20"/>
  <c r="L216" i="20"/>
  <c r="O216" i="20" s="1"/>
  <c r="P216" i="20" s="1"/>
  <c r="Q216" i="20" s="1"/>
  <c r="M216" i="20"/>
  <c r="N216" i="20"/>
  <c r="L226" i="20"/>
  <c r="N226" i="20"/>
  <c r="M226" i="20"/>
  <c r="L230" i="20"/>
  <c r="O230" i="20" s="1"/>
  <c r="P230" i="20" s="1"/>
  <c r="Q230" i="20" s="1"/>
  <c r="N230" i="20"/>
  <c r="M230" i="20"/>
  <c r="J16" i="4"/>
  <c r="M16" i="4" s="1"/>
  <c r="L16" i="4"/>
  <c r="K16" i="4"/>
  <c r="N16" i="4" s="1"/>
  <c r="J21" i="4"/>
  <c r="M21" i="4" s="1"/>
  <c r="K21" i="4"/>
  <c r="N21" i="4" s="1"/>
  <c r="L21" i="4"/>
  <c r="J36" i="4"/>
  <c r="M36" i="4" s="1"/>
  <c r="K36" i="4"/>
  <c r="N36" i="4" s="1"/>
  <c r="L36" i="4"/>
  <c r="J41" i="4"/>
  <c r="M41" i="4" s="1"/>
  <c r="L41" i="4"/>
  <c r="K41" i="4"/>
  <c r="N41" i="4" s="1"/>
  <c r="J52" i="4"/>
  <c r="M52" i="4" s="1"/>
  <c r="K52" i="4"/>
  <c r="N52" i="4" s="1"/>
  <c r="L52" i="4"/>
  <c r="J63" i="4"/>
  <c r="M63" i="4" s="1"/>
  <c r="L63" i="4"/>
  <c r="K63" i="4"/>
  <c r="N63" i="4" s="1"/>
  <c r="K22" i="2"/>
  <c r="J22" i="2"/>
  <c r="I22" i="2"/>
  <c r="L22" i="2" s="1"/>
  <c r="M22" i="2" s="1"/>
  <c r="K34" i="2"/>
  <c r="J34" i="2"/>
  <c r="I34" i="2"/>
  <c r="L34" i="2" s="1"/>
  <c r="M34" i="2" s="1"/>
  <c r="J31" i="3"/>
  <c r="M31" i="3" s="1"/>
  <c r="N31" i="3" s="1"/>
  <c r="K31" i="3"/>
  <c r="L31" i="3"/>
  <c r="J36" i="3"/>
  <c r="M36" i="3" s="1"/>
  <c r="N36" i="3" s="1"/>
  <c r="K36" i="3"/>
  <c r="L36" i="3"/>
  <c r="J342" i="4"/>
  <c r="M342" i="4" s="1"/>
  <c r="L342" i="4"/>
  <c r="K342" i="4"/>
  <c r="N342" i="4" s="1"/>
  <c r="J348" i="4"/>
  <c r="M348" i="4" s="1"/>
  <c r="L348" i="4"/>
  <c r="K348" i="4"/>
  <c r="N348" i="4" s="1"/>
  <c r="J25" i="22"/>
  <c r="L25" i="22"/>
  <c r="K25" i="22"/>
  <c r="J21" i="22"/>
  <c r="K21" i="22"/>
  <c r="L21" i="22"/>
  <c r="J35" i="22"/>
  <c r="N35" i="22" s="1"/>
  <c r="O35" i="22" s="1"/>
  <c r="P35" i="22" s="1"/>
  <c r="Q35" i="22" s="1"/>
  <c r="K35" i="22"/>
  <c r="L35" i="22"/>
  <c r="J41" i="22"/>
  <c r="K41" i="22"/>
  <c r="L41" i="22"/>
  <c r="J55" i="22"/>
  <c r="K55" i="22"/>
  <c r="L55" i="22"/>
  <c r="L62" i="22"/>
  <c r="K62" i="22"/>
  <c r="J66" i="22"/>
  <c r="N66" i="22" s="1"/>
  <c r="O66" i="22" s="1"/>
  <c r="P66" i="22" s="1"/>
  <c r="Q66" i="22" s="1"/>
  <c r="K66" i="22"/>
  <c r="L66" i="22"/>
  <c r="J75" i="22"/>
  <c r="M75" i="22" s="1"/>
  <c r="N75" i="22" s="1"/>
  <c r="O75" i="22" s="1"/>
  <c r="P75" i="22" s="1"/>
  <c r="K75" i="22"/>
  <c r="L75" i="22"/>
  <c r="J79" i="22"/>
  <c r="L79" i="22"/>
  <c r="K79" i="22"/>
  <c r="J125" i="22"/>
  <c r="K125" i="22"/>
  <c r="L125" i="22"/>
  <c r="J77" i="4"/>
  <c r="M77" i="4" s="1"/>
  <c r="K77" i="4"/>
  <c r="N77" i="4" s="1"/>
  <c r="L77" i="4"/>
  <c r="J99" i="4"/>
  <c r="M99" i="4" s="1"/>
  <c r="L99" i="4"/>
  <c r="K99" i="4"/>
  <c r="N99" i="4" s="1"/>
  <c r="J108" i="4"/>
  <c r="M108" i="4" s="1"/>
  <c r="L108" i="4"/>
  <c r="K108" i="4"/>
  <c r="N108" i="4" s="1"/>
  <c r="J117" i="4"/>
  <c r="M117" i="4" s="1"/>
  <c r="K117" i="4"/>
  <c r="N117" i="4" s="1"/>
  <c r="L117" i="4"/>
  <c r="J125" i="4"/>
  <c r="M125" i="4" s="1"/>
  <c r="L125" i="4"/>
  <c r="K125" i="4"/>
  <c r="N125" i="4" s="1"/>
  <c r="J145" i="4"/>
  <c r="M145" i="4" s="1"/>
  <c r="K145" i="4"/>
  <c r="N145" i="4" s="1"/>
  <c r="L145" i="4"/>
  <c r="J153" i="4"/>
  <c r="M153" i="4" s="1"/>
  <c r="L153" i="4"/>
  <c r="K153" i="4"/>
  <c r="N153" i="4" s="1"/>
  <c r="J164" i="4"/>
  <c r="M164" i="4" s="1"/>
  <c r="L164" i="4"/>
  <c r="K164" i="4"/>
  <c r="N164" i="4" s="1"/>
  <c r="J175" i="4"/>
  <c r="M175" i="4" s="1"/>
  <c r="K175" i="4"/>
  <c r="N175" i="4" s="1"/>
  <c r="L175" i="4"/>
  <c r="J188" i="4"/>
  <c r="M188" i="4" s="1"/>
  <c r="L188" i="4"/>
  <c r="K188" i="4"/>
  <c r="N188" i="4" s="1"/>
  <c r="J192" i="4"/>
  <c r="M192" i="4" s="1"/>
  <c r="K192" i="4"/>
  <c r="N192" i="4" s="1"/>
  <c r="L192" i="4"/>
  <c r="J198" i="4"/>
  <c r="M198" i="4" s="1"/>
  <c r="L198" i="4"/>
  <c r="K198" i="4"/>
  <c r="N198" i="4" s="1"/>
  <c r="J206" i="4"/>
  <c r="M206" i="4" s="1"/>
  <c r="L206" i="4"/>
  <c r="K206" i="4"/>
  <c r="N206" i="4" s="1"/>
  <c r="J213" i="4"/>
  <c r="M213" i="4" s="1"/>
  <c r="L213" i="4"/>
  <c r="K213" i="4"/>
  <c r="N213" i="4" s="1"/>
  <c r="J217" i="4"/>
  <c r="M217" i="4" s="1"/>
  <c r="L217" i="4"/>
  <c r="K217" i="4"/>
  <c r="N217" i="4" s="1"/>
  <c r="J223" i="4"/>
  <c r="M223" i="4" s="1"/>
  <c r="K223" i="4"/>
  <c r="N223" i="4" s="1"/>
  <c r="L223" i="4"/>
  <c r="J229" i="4"/>
  <c r="M229" i="4" s="1"/>
  <c r="L229" i="4"/>
  <c r="K229" i="4"/>
  <c r="N229" i="4" s="1"/>
  <c r="J247" i="4"/>
  <c r="M247" i="4" s="1"/>
  <c r="K247" i="4"/>
  <c r="N247" i="4" s="1"/>
  <c r="L247" i="4"/>
  <c r="J260" i="4"/>
  <c r="M260" i="4" s="1"/>
  <c r="K260" i="4"/>
  <c r="N260" i="4" s="1"/>
  <c r="L260" i="4"/>
  <c r="J271" i="4"/>
  <c r="M271" i="4" s="1"/>
  <c r="L271" i="4"/>
  <c r="K271" i="4"/>
  <c r="N271" i="4" s="1"/>
  <c r="J285" i="4"/>
  <c r="M285" i="4" s="1"/>
  <c r="L285" i="4"/>
  <c r="K285" i="4"/>
  <c r="N285" i="4" s="1"/>
  <c r="J289" i="4"/>
  <c r="M289" i="4" s="1"/>
  <c r="K289" i="4"/>
  <c r="N289" i="4" s="1"/>
  <c r="L289" i="4"/>
  <c r="J299" i="4"/>
  <c r="M299" i="4" s="1"/>
  <c r="K299" i="4"/>
  <c r="N299" i="4" s="1"/>
  <c r="L299" i="4"/>
  <c r="J304" i="4"/>
  <c r="M304" i="4" s="1"/>
  <c r="L304" i="4"/>
  <c r="K304" i="4"/>
  <c r="N304" i="4" s="1"/>
  <c r="J310" i="4"/>
  <c r="M310" i="4" s="1"/>
  <c r="L310" i="4"/>
  <c r="K310" i="4"/>
  <c r="N310" i="4" s="1"/>
  <c r="J326" i="4"/>
  <c r="M326" i="4" s="1"/>
  <c r="K326" i="4"/>
  <c r="N326" i="4" s="1"/>
  <c r="L326" i="4"/>
  <c r="J330" i="4"/>
  <c r="M330" i="4" s="1"/>
  <c r="L330" i="4"/>
  <c r="K330" i="4"/>
  <c r="N330" i="4" s="1"/>
  <c r="J26" i="4"/>
  <c r="M26" i="4" s="1"/>
  <c r="K26" i="4"/>
  <c r="N26" i="4" s="1"/>
  <c r="L26" i="4"/>
  <c r="J94" i="4"/>
  <c r="M94" i="4" s="1"/>
  <c r="K94" i="4"/>
  <c r="N94" i="4" s="1"/>
  <c r="L94" i="4"/>
  <c r="J361" i="4"/>
  <c r="M361" i="4" s="1"/>
  <c r="L361" i="4"/>
  <c r="K361" i="4"/>
  <c r="N361" i="4" s="1"/>
  <c r="I17" i="1"/>
  <c r="L17" i="1" s="1"/>
  <c r="M17" i="1" s="1"/>
  <c r="N17" i="1" s="1"/>
  <c r="O17" i="1" s="1"/>
  <c r="K17" i="1"/>
  <c r="J17" i="1"/>
  <c r="I21" i="1"/>
  <c r="L21" i="1" s="1"/>
  <c r="M21" i="1" s="1"/>
  <c r="N21" i="1" s="1"/>
  <c r="O21" i="1" s="1"/>
  <c r="K21" i="1"/>
  <c r="J21" i="1"/>
  <c r="I47" i="1"/>
  <c r="L47" i="1" s="1"/>
  <c r="M47" i="1" s="1"/>
  <c r="N47" i="1" s="1"/>
  <c r="O47" i="1" s="1"/>
  <c r="J47" i="1"/>
  <c r="K47" i="1"/>
  <c r="I50" i="1"/>
  <c r="L50" i="1" s="1"/>
  <c r="M50" i="1" s="1"/>
  <c r="N50" i="1" s="1"/>
  <c r="O50" i="1" s="1"/>
  <c r="J50" i="1"/>
  <c r="K50" i="1"/>
  <c r="I53" i="1"/>
  <c r="L53" i="1" s="1"/>
  <c r="M53" i="1" s="1"/>
  <c r="N53" i="1" s="1"/>
  <c r="O53" i="1" s="1"/>
  <c r="K53" i="1"/>
  <c r="J53" i="1"/>
  <c r="K12" i="2"/>
  <c r="J12" i="2"/>
  <c r="I12" i="2"/>
  <c r="L12" i="2" s="1"/>
  <c r="M12" i="2" s="1"/>
  <c r="J23" i="2"/>
  <c r="I23" i="2"/>
  <c r="L23" i="2" s="1"/>
  <c r="M23" i="2" s="1"/>
  <c r="K23" i="2"/>
  <c r="J107" i="22"/>
  <c r="M107" i="22" s="1"/>
  <c r="N107" i="22" s="1"/>
  <c r="O107" i="22" s="1"/>
  <c r="P107" i="22" s="1"/>
  <c r="K107" i="22"/>
  <c r="L107" i="22"/>
  <c r="J114" i="22"/>
  <c r="K114" i="22"/>
  <c r="L114" i="22"/>
  <c r="J123" i="22"/>
  <c r="M123" i="22" s="1"/>
  <c r="N123" i="22" s="1"/>
  <c r="O123" i="22" s="1"/>
  <c r="P123" i="22" s="1"/>
  <c r="K123" i="22"/>
  <c r="L123" i="22"/>
  <c r="J119" i="22"/>
  <c r="K119" i="22"/>
  <c r="L119" i="22"/>
  <c r="J134" i="22"/>
  <c r="M134" i="22" s="1"/>
  <c r="N134" i="22" s="1"/>
  <c r="O134" i="22" s="1"/>
  <c r="P134" i="22" s="1"/>
  <c r="K134" i="22"/>
  <c r="L134" i="22"/>
  <c r="I31" i="1"/>
  <c r="L31" i="1" s="1"/>
  <c r="M31" i="1" s="1"/>
  <c r="N31" i="1" s="1"/>
  <c r="O31" i="1" s="1"/>
  <c r="J31" i="1"/>
  <c r="K31" i="1"/>
  <c r="L75" i="20"/>
  <c r="O75" i="20" s="1"/>
  <c r="P75" i="20" s="1"/>
  <c r="Q75" i="20" s="1"/>
  <c r="M75" i="20"/>
  <c r="N75" i="20"/>
  <c r="L80" i="20"/>
  <c r="O80" i="20" s="1"/>
  <c r="P80" i="20" s="1"/>
  <c r="Q80" i="20" s="1"/>
  <c r="M80" i="20"/>
  <c r="N80" i="20"/>
  <c r="L84" i="20"/>
  <c r="O84" i="20" s="1"/>
  <c r="P84" i="20" s="1"/>
  <c r="Q84" i="20" s="1"/>
  <c r="M84" i="20"/>
  <c r="N84" i="20"/>
  <c r="L86" i="20"/>
  <c r="M86" i="20"/>
  <c r="N86" i="20"/>
  <c r="L103" i="20"/>
  <c r="M103" i="20"/>
  <c r="N103" i="20"/>
  <c r="L108" i="20"/>
  <c r="M108" i="20"/>
  <c r="N108" i="20"/>
  <c r="L113" i="20"/>
  <c r="O113" i="20" s="1"/>
  <c r="P113" i="20" s="1"/>
  <c r="Q113" i="20" s="1"/>
  <c r="M113" i="20"/>
  <c r="N113" i="20"/>
  <c r="L117" i="20"/>
  <c r="M117" i="20"/>
  <c r="N117" i="20"/>
  <c r="L125" i="20"/>
  <c r="O125" i="20" s="1"/>
  <c r="P125" i="20" s="1"/>
  <c r="Q125" i="20" s="1"/>
  <c r="M125" i="20"/>
  <c r="N125" i="20"/>
  <c r="L127" i="20"/>
  <c r="O127" i="20" s="1"/>
  <c r="P127" i="20" s="1"/>
  <c r="Q127" i="20" s="1"/>
  <c r="M127" i="20"/>
  <c r="N127" i="20"/>
  <c r="L135" i="20"/>
  <c r="O135" i="20" s="1"/>
  <c r="P135" i="20" s="1"/>
  <c r="Q135" i="20" s="1"/>
  <c r="N135" i="20"/>
  <c r="M135" i="20"/>
  <c r="L138" i="20"/>
  <c r="N138" i="20"/>
  <c r="M138" i="20"/>
  <c r="L153" i="20"/>
  <c r="O153" i="20" s="1"/>
  <c r="P153" i="20" s="1"/>
  <c r="Q153" i="20" s="1"/>
  <c r="N153" i="20"/>
  <c r="M153" i="20"/>
  <c r="L158" i="20"/>
  <c r="N158" i="20"/>
  <c r="M158" i="20"/>
  <c r="L161" i="20"/>
  <c r="O161" i="20" s="1"/>
  <c r="P161" i="20" s="1"/>
  <c r="Q161" i="20" s="1"/>
  <c r="M161" i="20"/>
  <c r="N161" i="20"/>
  <c r="L183" i="20"/>
  <c r="N183" i="20"/>
  <c r="M183" i="20"/>
  <c r="L187" i="20"/>
  <c r="O187" i="20" s="1"/>
  <c r="P187" i="20" s="1"/>
  <c r="Q187" i="20" s="1"/>
  <c r="M187" i="20"/>
  <c r="N187" i="20"/>
  <c r="L192" i="20"/>
  <c r="N192" i="20"/>
  <c r="M192" i="20"/>
  <c r="L196" i="20"/>
  <c r="O196" i="20" s="1"/>
  <c r="P196" i="20" s="1"/>
  <c r="Q196" i="20" s="1"/>
  <c r="M196" i="20"/>
  <c r="N196" i="20"/>
  <c r="L204" i="20"/>
  <c r="N204" i="20"/>
  <c r="M204" i="20"/>
  <c r="L209" i="20"/>
  <c r="M209" i="20"/>
  <c r="N209" i="20"/>
  <c r="L213" i="20"/>
  <c r="M213" i="20"/>
  <c r="N213" i="20"/>
  <c r="L217" i="20"/>
  <c r="O217" i="20" s="1"/>
  <c r="P217" i="20" s="1"/>
  <c r="Q217" i="20" s="1"/>
  <c r="M217" i="20"/>
  <c r="N217" i="20"/>
  <c r="L227" i="20"/>
  <c r="M227" i="20"/>
  <c r="N227" i="20"/>
  <c r="L231" i="20"/>
  <c r="O231" i="20" s="1"/>
  <c r="P231" i="20" s="1"/>
  <c r="Q231" i="20" s="1"/>
  <c r="N231" i="20"/>
  <c r="M231" i="20"/>
  <c r="J11" i="4"/>
  <c r="M11" i="4" s="1"/>
  <c r="L11" i="4"/>
  <c r="K11" i="4"/>
  <c r="N11" i="4" s="1"/>
  <c r="J17" i="4"/>
  <c r="M17" i="4" s="1"/>
  <c r="K17" i="4"/>
  <c r="N17" i="4" s="1"/>
  <c r="L17" i="4"/>
  <c r="J22" i="4"/>
  <c r="M22" i="4" s="1"/>
  <c r="L22" i="4"/>
  <c r="K22" i="4"/>
  <c r="N22" i="4" s="1"/>
  <c r="J37" i="4"/>
  <c r="M37" i="4" s="1"/>
  <c r="K37" i="4"/>
  <c r="N37" i="4" s="1"/>
  <c r="L37" i="4"/>
  <c r="J53" i="4"/>
  <c r="M53" i="4" s="1"/>
  <c r="K53" i="4"/>
  <c r="N53" i="4" s="1"/>
  <c r="L53" i="4"/>
  <c r="J64" i="4"/>
  <c r="M64" i="4" s="1"/>
  <c r="K64" i="4"/>
  <c r="N64" i="4" s="1"/>
  <c r="L64" i="4"/>
  <c r="J67" i="4"/>
  <c r="M67" i="4" s="1"/>
  <c r="L67" i="4"/>
  <c r="K67" i="4"/>
  <c r="N67" i="4" s="1"/>
  <c r="J336" i="4"/>
  <c r="M336" i="4" s="1"/>
  <c r="L336" i="4"/>
  <c r="K336" i="4"/>
  <c r="N336" i="4" s="1"/>
  <c r="J25" i="2"/>
  <c r="I25" i="2"/>
  <c r="L25" i="2" s="1"/>
  <c r="M25" i="2" s="1"/>
  <c r="K25" i="2"/>
  <c r="I32" i="2"/>
  <c r="L32" i="2" s="1"/>
  <c r="M32" i="2" s="1"/>
  <c r="K32" i="2"/>
  <c r="J32" i="2"/>
  <c r="K35" i="2"/>
  <c r="J35" i="2"/>
  <c r="I35" i="2"/>
  <c r="L35" i="2" s="1"/>
  <c r="M35" i="2" s="1"/>
  <c r="J23" i="3"/>
  <c r="M23" i="3" s="1"/>
  <c r="N23" i="3" s="1"/>
  <c r="K23" i="3"/>
  <c r="L23" i="3"/>
  <c r="J32" i="3"/>
  <c r="M32" i="3" s="1"/>
  <c r="N32" i="3" s="1"/>
  <c r="L32" i="3"/>
  <c r="K32" i="3"/>
  <c r="J41" i="3"/>
  <c r="M41" i="3" s="1"/>
  <c r="N41" i="3" s="1"/>
  <c r="K41" i="3"/>
  <c r="L41" i="3"/>
  <c r="J343" i="4"/>
  <c r="M343" i="4" s="1"/>
  <c r="K343" i="4"/>
  <c r="N343" i="4" s="1"/>
  <c r="L343" i="4"/>
  <c r="I14" i="1"/>
  <c r="L14" i="1" s="1"/>
  <c r="M14" i="1" s="1"/>
  <c r="N14" i="1" s="1"/>
  <c r="O14" i="1" s="1"/>
  <c r="K14" i="1"/>
  <c r="J14" i="1"/>
  <c r="J24" i="22"/>
  <c r="K24" i="22"/>
  <c r="L24" i="22"/>
  <c r="J30" i="22"/>
  <c r="M30" i="22" s="1"/>
  <c r="N30" i="22" s="1"/>
  <c r="O30" i="22" s="1"/>
  <c r="P30" i="22" s="1"/>
  <c r="K30" i="22"/>
  <c r="L30" i="22"/>
  <c r="J36" i="22"/>
  <c r="K36" i="22"/>
  <c r="L36" i="22"/>
  <c r="J42" i="22"/>
  <c r="N42" i="22" s="1"/>
  <c r="O42" i="22" s="1"/>
  <c r="P42" i="22" s="1"/>
  <c r="Q42" i="22" s="1"/>
  <c r="L42" i="22"/>
  <c r="K42" i="22"/>
  <c r="J57" i="22"/>
  <c r="K57" i="22"/>
  <c r="L57" i="22"/>
  <c r="M63" i="22"/>
  <c r="N63" i="22" s="1"/>
  <c r="O63" i="22" s="1"/>
  <c r="P63" i="22" s="1"/>
  <c r="Q63" i="22" s="1"/>
  <c r="K63" i="22"/>
  <c r="L63" i="22"/>
  <c r="J67" i="22"/>
  <c r="L67" i="22"/>
  <c r="K67" i="22"/>
  <c r="J80" i="22"/>
  <c r="N80" i="22" s="1"/>
  <c r="O80" i="22" s="1"/>
  <c r="P80" i="22" s="1"/>
  <c r="Q80" i="22" s="1"/>
  <c r="K80" i="22"/>
  <c r="L80" i="22"/>
  <c r="J207" i="4"/>
  <c r="M207" i="4" s="1"/>
  <c r="L207" i="4"/>
  <c r="K207" i="4"/>
  <c r="N207" i="4" s="1"/>
  <c r="J82" i="4"/>
  <c r="M82" i="4" s="1"/>
  <c r="K82" i="4"/>
  <c r="N82" i="4" s="1"/>
  <c r="L82" i="4"/>
  <c r="J102" i="4"/>
  <c r="M102" i="4" s="1"/>
  <c r="K102" i="4"/>
  <c r="N102" i="4" s="1"/>
  <c r="L102" i="4"/>
  <c r="J131" i="4"/>
  <c r="M131" i="4" s="1"/>
  <c r="K131" i="4"/>
  <c r="N131" i="4" s="1"/>
  <c r="L131" i="4"/>
  <c r="M147" i="4"/>
  <c r="L147" i="4"/>
  <c r="K147" i="4"/>
  <c r="N147" i="4" s="1"/>
  <c r="J159" i="4"/>
  <c r="M159" i="4" s="1"/>
  <c r="K159" i="4"/>
  <c r="N159" i="4" s="1"/>
  <c r="L159" i="4"/>
  <c r="J189" i="4"/>
  <c r="M189" i="4" s="1"/>
  <c r="K189" i="4"/>
  <c r="N189" i="4" s="1"/>
  <c r="L189" i="4"/>
  <c r="J193" i="4"/>
  <c r="M193" i="4" s="1"/>
  <c r="L193" i="4"/>
  <c r="K193" i="4"/>
  <c r="N193" i="4" s="1"/>
  <c r="J199" i="4"/>
  <c r="M199" i="4" s="1"/>
  <c r="L199" i="4"/>
  <c r="K199" i="4"/>
  <c r="N199" i="4" s="1"/>
  <c r="J218" i="4"/>
  <c r="M218" i="4" s="1"/>
  <c r="K218" i="4"/>
  <c r="N218" i="4" s="1"/>
  <c r="L218" i="4"/>
  <c r="J224" i="4"/>
  <c r="M224" i="4" s="1"/>
  <c r="L224" i="4"/>
  <c r="K224" i="4"/>
  <c r="N224" i="4" s="1"/>
  <c r="M240" i="4"/>
  <c r="L240" i="4"/>
  <c r="K240" i="4"/>
  <c r="N240" i="4" s="1"/>
  <c r="J282" i="4"/>
  <c r="M282" i="4" s="1"/>
  <c r="L282" i="4"/>
  <c r="K282" i="4"/>
  <c r="N282" i="4" s="1"/>
  <c r="J286" i="4"/>
  <c r="M286" i="4" s="1"/>
  <c r="L286" i="4"/>
  <c r="K286" i="4"/>
  <c r="N286" i="4" s="1"/>
  <c r="J291" i="4"/>
  <c r="M291" i="4" s="1"/>
  <c r="L291" i="4"/>
  <c r="K291" i="4"/>
  <c r="N291" i="4" s="1"/>
  <c r="J312" i="4"/>
  <c r="M312" i="4" s="1"/>
  <c r="K312" i="4"/>
  <c r="N312" i="4" s="1"/>
  <c r="L312" i="4"/>
  <c r="J327" i="4"/>
  <c r="M327" i="4" s="1"/>
  <c r="L327" i="4"/>
  <c r="K327" i="4"/>
  <c r="N327" i="4" s="1"/>
  <c r="J331" i="4"/>
  <c r="M331" i="4" s="1"/>
  <c r="L331" i="4"/>
  <c r="K331" i="4"/>
  <c r="N331" i="4" s="1"/>
  <c r="J27" i="4"/>
  <c r="M27" i="4" s="1"/>
  <c r="L27" i="4"/>
  <c r="K27" i="4"/>
  <c r="N27" i="4" s="1"/>
  <c r="J358" i="4"/>
  <c r="M358" i="4" s="1"/>
  <c r="K358" i="4"/>
  <c r="N358" i="4" s="1"/>
  <c r="L358" i="4"/>
  <c r="I18" i="1"/>
  <c r="L18" i="1" s="1"/>
  <c r="M18" i="1" s="1"/>
  <c r="N18" i="1" s="1"/>
  <c r="O18" i="1" s="1"/>
  <c r="K18" i="1"/>
  <c r="J18" i="1"/>
  <c r="I23" i="1"/>
  <c r="L23" i="1" s="1"/>
  <c r="M23" i="1" s="1"/>
  <c r="N23" i="1" s="1"/>
  <c r="O23" i="1" s="1"/>
  <c r="K23" i="1"/>
  <c r="J23" i="1"/>
  <c r="I44" i="1"/>
  <c r="L44" i="1" s="1"/>
  <c r="M44" i="1" s="1"/>
  <c r="N44" i="1" s="1"/>
  <c r="O44" i="1" s="1"/>
  <c r="K44" i="1"/>
  <c r="J44" i="1"/>
  <c r="I48" i="1"/>
  <c r="L48" i="1" s="1"/>
  <c r="M48" i="1" s="1"/>
  <c r="N48" i="1" s="1"/>
  <c r="O48" i="1" s="1"/>
  <c r="J48" i="1"/>
  <c r="K48" i="1"/>
  <c r="I51" i="1"/>
  <c r="L51" i="1" s="1"/>
  <c r="M51" i="1" s="1"/>
  <c r="N51" i="1" s="1"/>
  <c r="O51" i="1" s="1"/>
  <c r="K51" i="1"/>
  <c r="J51" i="1"/>
  <c r="I29" i="1"/>
  <c r="L29" i="1" s="1"/>
  <c r="M29" i="1" s="1"/>
  <c r="N29" i="1" s="1"/>
  <c r="O29" i="1" s="1"/>
  <c r="K29" i="1"/>
  <c r="J29" i="1"/>
  <c r="K16" i="2"/>
  <c r="I16" i="2"/>
  <c r="L16" i="2" s="1"/>
  <c r="M16" i="2" s="1"/>
  <c r="J16" i="2"/>
  <c r="I24" i="2"/>
  <c r="L24" i="2" s="1"/>
  <c r="M24" i="2" s="1"/>
  <c r="K24" i="2"/>
  <c r="J24" i="2"/>
  <c r="J110" i="22"/>
  <c r="L110" i="22"/>
  <c r="K110" i="22"/>
  <c r="J118" i="22"/>
  <c r="M118" i="22" s="1"/>
  <c r="N118" i="22" s="1"/>
  <c r="O118" i="22" s="1"/>
  <c r="P118" i="22" s="1"/>
  <c r="L118" i="22"/>
  <c r="K118" i="22"/>
  <c r="J122" i="22"/>
  <c r="L122" i="22"/>
  <c r="K122" i="22"/>
  <c r="J127" i="22"/>
  <c r="L127" i="22"/>
  <c r="K127" i="22"/>
  <c r="J25" i="1"/>
  <c r="K25" i="1"/>
  <c r="I32" i="1"/>
  <c r="L32" i="1" s="1"/>
  <c r="M32" i="1" s="1"/>
  <c r="N32" i="1" s="1"/>
  <c r="O32" i="1" s="1"/>
  <c r="K32" i="1"/>
  <c r="J32" i="1"/>
  <c r="L39" i="20"/>
  <c r="N39" i="20"/>
  <c r="M39" i="20"/>
  <c r="M66" i="20"/>
  <c r="N66" i="20"/>
  <c r="L100" i="20"/>
  <c r="O100" i="20" s="1"/>
  <c r="P100" i="20" s="1"/>
  <c r="Q100" i="20" s="1"/>
  <c r="M100" i="20"/>
  <c r="N100" i="20"/>
  <c r="L102" i="20"/>
  <c r="N102" i="20"/>
  <c r="M102" i="20"/>
  <c r="L114" i="20"/>
  <c r="M114" i="20"/>
  <c r="N114" i="20"/>
  <c r="L132" i="20"/>
  <c r="O132" i="20" s="1"/>
  <c r="P132" i="20" s="1"/>
  <c r="Q132" i="20" s="1"/>
  <c r="M132" i="20"/>
  <c r="N132" i="20"/>
  <c r="L134" i="20"/>
  <c r="O134" i="20" s="1"/>
  <c r="P134" i="20" s="1"/>
  <c r="Q134" i="20" s="1"/>
  <c r="M134" i="20"/>
  <c r="N134" i="20"/>
  <c r="L149" i="20"/>
  <c r="M149" i="20"/>
  <c r="N149" i="20"/>
  <c r="L156" i="20"/>
  <c r="N156" i="20"/>
  <c r="M156" i="20"/>
  <c r="L180" i="20"/>
  <c r="O180" i="20" s="1"/>
  <c r="P180" i="20" s="1"/>
  <c r="Q180" i="20" s="1"/>
  <c r="M180" i="20"/>
  <c r="N180" i="20"/>
  <c r="L184" i="20"/>
  <c r="O184" i="20" s="1"/>
  <c r="P184" i="20" s="1"/>
  <c r="Q184" i="20" s="1"/>
  <c r="M184" i="20"/>
  <c r="N184" i="20"/>
  <c r="L189" i="20"/>
  <c r="M189" i="20"/>
  <c r="N189" i="20"/>
  <c r="L193" i="20"/>
  <c r="M193" i="20"/>
  <c r="N193" i="20"/>
  <c r="L197" i="20"/>
  <c r="O197" i="20" s="1"/>
  <c r="P197" i="20" s="1"/>
  <c r="Q197" i="20" s="1"/>
  <c r="M197" i="20"/>
  <c r="N197" i="20"/>
  <c r="L205" i="20"/>
  <c r="M205" i="20"/>
  <c r="N205" i="20"/>
  <c r="L210" i="20"/>
  <c r="O210" i="20" s="1"/>
  <c r="P210" i="20" s="1"/>
  <c r="Q210" i="20" s="1"/>
  <c r="N210" i="20"/>
  <c r="M210" i="20"/>
  <c r="L214" i="20"/>
  <c r="N214" i="20"/>
  <c r="M214" i="20"/>
  <c r="L221" i="20"/>
  <c r="O221" i="20" s="1"/>
  <c r="P221" i="20" s="1"/>
  <c r="Q221" i="20" s="1"/>
  <c r="N221" i="20"/>
  <c r="M221" i="20"/>
  <c r="L228" i="20"/>
  <c r="O228" i="20" s="1"/>
  <c r="P228" i="20" s="1"/>
  <c r="Q228" i="20" s="1"/>
  <c r="N228" i="20"/>
  <c r="M228" i="20"/>
  <c r="J10" i="4"/>
  <c r="L10" i="4"/>
  <c r="K10" i="4"/>
  <c r="N10" i="4" s="1"/>
  <c r="J12" i="4"/>
  <c r="M12" i="4" s="1"/>
  <c r="L12" i="4"/>
  <c r="K12" i="4"/>
  <c r="N12" i="4" s="1"/>
  <c r="J23" i="4"/>
  <c r="M23" i="4" s="1"/>
  <c r="L23" i="4"/>
  <c r="K23" i="4"/>
  <c r="N23" i="4" s="1"/>
  <c r="J55" i="4"/>
  <c r="M55" i="4" s="1"/>
  <c r="L55" i="4"/>
  <c r="K55" i="4"/>
  <c r="N55" i="4" s="1"/>
  <c r="J65" i="4"/>
  <c r="M65" i="4" s="1"/>
  <c r="L65" i="4"/>
  <c r="K65" i="4"/>
  <c r="N65" i="4" s="1"/>
  <c r="J68" i="4"/>
  <c r="M68" i="4" s="1"/>
  <c r="K68" i="4"/>
  <c r="N68" i="4" s="1"/>
  <c r="L68" i="4"/>
  <c r="K20" i="2"/>
  <c r="J20" i="2"/>
  <c r="I20" i="2"/>
  <c r="L20" i="2" s="1"/>
  <c r="M20" i="2" s="1"/>
  <c r="K26" i="2"/>
  <c r="J26" i="2"/>
  <c r="I26" i="2"/>
  <c r="L26" i="2" s="1"/>
  <c r="M26" i="2" s="1"/>
  <c r="J11" i="22"/>
  <c r="L11" i="22"/>
  <c r="K11" i="22"/>
  <c r="J37" i="3"/>
  <c r="M37" i="3" s="1"/>
  <c r="N37" i="3" s="1"/>
  <c r="K37" i="3"/>
  <c r="L37" i="3"/>
  <c r="J344" i="4"/>
  <c r="M344" i="4" s="1"/>
  <c r="L344" i="4"/>
  <c r="K344" i="4"/>
  <c r="N344" i="4" s="1"/>
  <c r="J9" i="22"/>
  <c r="M9" i="22" s="1"/>
  <c r="N9" i="22" s="1"/>
  <c r="O9" i="22" s="1"/>
  <c r="P9" i="22" s="1"/>
  <c r="K9" i="22"/>
  <c r="L9" i="22"/>
  <c r="J23" i="22"/>
  <c r="N23" i="22" s="1"/>
  <c r="O23" i="22" s="1"/>
  <c r="P23" i="22" s="1"/>
  <c r="Q23" i="22" s="1"/>
  <c r="L23" i="22"/>
  <c r="K23" i="22"/>
  <c r="J33" i="22"/>
  <c r="L33" i="22"/>
  <c r="K33" i="22"/>
  <c r="J45" i="22"/>
  <c r="M45" i="22" s="1"/>
  <c r="N45" i="22" s="1"/>
  <c r="O45" i="22" s="1"/>
  <c r="P45" i="22" s="1"/>
  <c r="K45" i="22"/>
  <c r="L45" i="22"/>
  <c r="J65" i="22"/>
  <c r="L65" i="22"/>
  <c r="K65" i="22"/>
  <c r="J68" i="22"/>
  <c r="M68" i="22" s="1"/>
  <c r="N68" i="22" s="1"/>
  <c r="O68" i="22" s="1"/>
  <c r="P68" i="22" s="1"/>
  <c r="K68" i="22"/>
  <c r="L68" i="22"/>
  <c r="J76" i="22"/>
  <c r="M76" i="22" s="1"/>
  <c r="N76" i="22" s="1"/>
  <c r="O76" i="22" s="1"/>
  <c r="P76" i="22" s="1"/>
  <c r="L76" i="22"/>
  <c r="K76" i="22"/>
  <c r="J82" i="22"/>
  <c r="L82" i="22"/>
  <c r="K82" i="22"/>
  <c r="J353" i="4"/>
  <c r="M353" i="4" s="1"/>
  <c r="K353" i="4"/>
  <c r="N353" i="4" s="1"/>
  <c r="L353" i="4"/>
  <c r="J104" i="4"/>
  <c r="M104" i="4" s="1"/>
  <c r="L104" i="4"/>
  <c r="K104" i="4"/>
  <c r="N104" i="4" s="1"/>
  <c r="J110" i="4"/>
  <c r="M110" i="4" s="1"/>
  <c r="K110" i="4"/>
  <c r="N110" i="4" s="1"/>
  <c r="L110" i="4"/>
  <c r="J119" i="4"/>
  <c r="M119" i="4" s="1"/>
  <c r="L119" i="4"/>
  <c r="K119" i="4"/>
  <c r="N119" i="4" s="1"/>
  <c r="J160" i="4"/>
  <c r="M160" i="4" s="1"/>
  <c r="L160" i="4"/>
  <c r="K160" i="4"/>
  <c r="N160" i="4" s="1"/>
  <c r="M172" i="4"/>
  <c r="K172" i="4"/>
  <c r="N172" i="4" s="1"/>
  <c r="L172" i="4"/>
  <c r="J177" i="4"/>
  <c r="M177" i="4" s="1"/>
  <c r="L177" i="4"/>
  <c r="K177" i="4"/>
  <c r="N177" i="4" s="1"/>
  <c r="J200" i="4"/>
  <c r="M200" i="4" s="1"/>
  <c r="L200" i="4"/>
  <c r="K200" i="4"/>
  <c r="N200" i="4" s="1"/>
  <c r="J209" i="4"/>
  <c r="M209" i="4" s="1"/>
  <c r="L209" i="4"/>
  <c r="K209" i="4"/>
  <c r="N209" i="4" s="1"/>
  <c r="J215" i="4"/>
  <c r="M215" i="4" s="1"/>
  <c r="L215" i="4"/>
  <c r="K215" i="4"/>
  <c r="N215" i="4" s="1"/>
  <c r="M241" i="4"/>
  <c r="L241" i="4"/>
  <c r="K241" i="4"/>
  <c r="N241" i="4" s="1"/>
  <c r="M252" i="4"/>
  <c r="L252" i="4"/>
  <c r="K252" i="4"/>
  <c r="N252" i="4" s="1"/>
  <c r="J263" i="4"/>
  <c r="M263" i="4" s="1"/>
  <c r="L263" i="4"/>
  <c r="K263" i="4"/>
  <c r="N263" i="4" s="1"/>
  <c r="J292" i="4"/>
  <c r="M292" i="4" s="1"/>
  <c r="K292" i="4"/>
  <c r="N292" i="4" s="1"/>
  <c r="L292" i="4"/>
  <c r="J301" i="4"/>
  <c r="M301" i="4" s="1"/>
  <c r="L301" i="4"/>
  <c r="K301" i="4"/>
  <c r="N301" i="4" s="1"/>
  <c r="J307" i="4"/>
  <c r="M307" i="4" s="1"/>
  <c r="K307" i="4"/>
  <c r="N307" i="4" s="1"/>
  <c r="L307" i="4"/>
  <c r="I38" i="1"/>
  <c r="L38" i="1" s="1"/>
  <c r="M38" i="1" s="1"/>
  <c r="N38" i="1" s="1"/>
  <c r="O38" i="1" s="1"/>
  <c r="K38" i="1"/>
  <c r="J38" i="1"/>
  <c r="J359" i="4"/>
  <c r="M359" i="4" s="1"/>
  <c r="L359" i="4"/>
  <c r="K359" i="4"/>
  <c r="N359" i="4" s="1"/>
  <c r="J362" i="4"/>
  <c r="M362" i="4" s="1"/>
  <c r="K362" i="4"/>
  <c r="N362" i="4" s="1"/>
  <c r="L362" i="4"/>
  <c r="I19" i="1"/>
  <c r="L19" i="1" s="1"/>
  <c r="M19" i="1" s="1"/>
  <c r="N19" i="1" s="1"/>
  <c r="O19" i="1" s="1"/>
  <c r="K19" i="1"/>
  <c r="J19" i="1"/>
  <c r="I35" i="1"/>
  <c r="L35" i="1" s="1"/>
  <c r="M35" i="1" s="1"/>
  <c r="N35" i="1" s="1"/>
  <c r="O35" i="1" s="1"/>
  <c r="J35" i="1"/>
  <c r="K35" i="1"/>
  <c r="I45" i="1"/>
  <c r="L45" i="1" s="1"/>
  <c r="M45" i="1" s="1"/>
  <c r="N45" i="1" s="1"/>
  <c r="O45" i="1" s="1"/>
  <c r="K45" i="1"/>
  <c r="J45" i="1"/>
  <c r="I7" i="2"/>
  <c r="L7" i="2" s="1"/>
  <c r="M7" i="2" s="1"/>
  <c r="K7" i="2"/>
  <c r="J7" i="2"/>
  <c r="J112" i="22"/>
  <c r="N112" i="22" s="1"/>
  <c r="O112" i="22" s="1"/>
  <c r="P112" i="22" s="1"/>
  <c r="Q112" i="22" s="1"/>
  <c r="L112" i="22"/>
  <c r="K112" i="22"/>
  <c r="J121" i="22"/>
  <c r="M121" i="22" s="1"/>
  <c r="N121" i="22" s="1"/>
  <c r="O121" i="22" s="1"/>
  <c r="P121" i="22" s="1"/>
  <c r="K121" i="22"/>
  <c r="L121" i="22"/>
  <c r="J129" i="22"/>
  <c r="M129" i="22" s="1"/>
  <c r="N129" i="22" s="1"/>
  <c r="O129" i="22" s="1"/>
  <c r="P129" i="22" s="1"/>
  <c r="K129" i="22"/>
  <c r="L129" i="22"/>
  <c r="I28" i="1"/>
  <c r="L28" i="1" s="1"/>
  <c r="M28" i="1" s="1"/>
  <c r="N28" i="1" s="1"/>
  <c r="O28" i="1" s="1"/>
  <c r="J28" i="1"/>
  <c r="K28" i="1"/>
  <c r="I43" i="1"/>
  <c r="L43" i="1" s="1"/>
  <c r="M43" i="1" s="1"/>
  <c r="N43" i="1" s="1"/>
  <c r="O43" i="1" s="1"/>
  <c r="K43" i="1"/>
  <c r="J43" i="1"/>
  <c r="L48" i="20"/>
  <c r="O48" i="20" s="1"/>
  <c r="P48" i="20" s="1"/>
  <c r="Q48" i="20" s="1"/>
  <c r="N48" i="20"/>
  <c r="M48" i="20"/>
  <c r="O54" i="20"/>
  <c r="P54" i="20" s="1"/>
  <c r="Q54" i="20" s="1"/>
  <c r="R54" i="20" s="1"/>
  <c r="N54" i="20"/>
  <c r="M54" i="20"/>
  <c r="L83" i="20"/>
  <c r="N83" i="20"/>
  <c r="M83" i="20"/>
  <c r="L85" i="20"/>
  <c r="N85" i="20"/>
  <c r="M85" i="20"/>
  <c r="L107" i="20"/>
  <c r="O107" i="20" s="1"/>
  <c r="P107" i="20" s="1"/>
  <c r="Q107" i="20" s="1"/>
  <c r="N107" i="20"/>
  <c r="M107" i="20"/>
  <c r="L116" i="20"/>
  <c r="O116" i="20" s="1"/>
  <c r="P116" i="20" s="1"/>
  <c r="Q116" i="20" s="1"/>
  <c r="N116" i="20"/>
  <c r="M116" i="20"/>
  <c r="L124" i="20"/>
  <c r="N124" i="20"/>
  <c r="M124" i="20"/>
  <c r="L126" i="20"/>
  <c r="O126" i="20" s="1"/>
  <c r="P126" i="20" s="1"/>
  <c r="Q126" i="20" s="1"/>
  <c r="N126" i="20"/>
  <c r="M126" i="20"/>
  <c r="L136" i="20"/>
  <c r="O136" i="20" s="1"/>
  <c r="P136" i="20" s="1"/>
  <c r="Q136" i="20" s="1"/>
  <c r="M136" i="20"/>
  <c r="N136" i="20"/>
  <c r="L152" i="20"/>
  <c r="M152" i="20"/>
  <c r="N152" i="20"/>
  <c r="L159" i="20"/>
  <c r="M159" i="20"/>
  <c r="N159" i="20"/>
  <c r="L181" i="20"/>
  <c r="O181" i="20" s="1"/>
  <c r="P181" i="20" s="1"/>
  <c r="Q181" i="20" s="1"/>
  <c r="N181" i="20"/>
  <c r="M181" i="20"/>
  <c r="L185" i="20"/>
  <c r="O185" i="20" s="1"/>
  <c r="P185" i="20" s="1"/>
  <c r="Q185" i="20" s="1"/>
  <c r="N185" i="20"/>
  <c r="M185" i="20"/>
  <c r="L190" i="20"/>
  <c r="N190" i="20"/>
  <c r="M190" i="20"/>
  <c r="L194" i="20"/>
  <c r="O194" i="20" s="1"/>
  <c r="P194" i="20" s="1"/>
  <c r="Q194" i="20" s="1"/>
  <c r="N194" i="20"/>
  <c r="M194" i="20"/>
  <c r="L198" i="20"/>
  <c r="O198" i="20" s="1"/>
  <c r="P198" i="20" s="1"/>
  <c r="Q198" i="20" s="1"/>
  <c r="N198" i="20"/>
  <c r="M198" i="20"/>
  <c r="L206" i="20"/>
  <c r="O206" i="20" s="1"/>
  <c r="P206" i="20" s="1"/>
  <c r="Q206" i="20" s="1"/>
  <c r="N206" i="20"/>
  <c r="M206" i="20"/>
  <c r="L211" i="20"/>
  <c r="M211" i="20"/>
  <c r="N211" i="20"/>
  <c r="L215" i="20"/>
  <c r="M215" i="20"/>
  <c r="N215" i="20"/>
  <c r="L222" i="20"/>
  <c r="O222" i="20" s="1"/>
  <c r="P222" i="20" s="1"/>
  <c r="Q222" i="20" s="1"/>
  <c r="M222" i="20"/>
  <c r="N222" i="20"/>
  <c r="L229" i="20"/>
  <c r="O229" i="20" s="1"/>
  <c r="P229" i="20" s="1"/>
  <c r="Q229" i="20" s="1"/>
  <c r="M229" i="20"/>
  <c r="N229" i="20"/>
  <c r="M10" i="4"/>
  <c r="O29" i="20"/>
  <c r="P29" i="20" s="1"/>
  <c r="Q29" i="20" s="1"/>
  <c r="O51" i="20"/>
  <c r="P51" i="20" s="1"/>
  <c r="Q51" i="20" s="1"/>
  <c r="O86" i="20"/>
  <c r="P86" i="20" s="1"/>
  <c r="Q86" i="20" s="1"/>
  <c r="O108" i="20"/>
  <c r="P108" i="20" s="1"/>
  <c r="Q108" i="20" s="1"/>
  <c r="O117" i="20"/>
  <c r="P117" i="20" s="1"/>
  <c r="Q117" i="20" s="1"/>
  <c r="O158" i="20"/>
  <c r="P158" i="20" s="1"/>
  <c r="Q158" i="20" s="1"/>
  <c r="O183" i="20"/>
  <c r="P183" i="20" s="1"/>
  <c r="Q183" i="20" s="1"/>
  <c r="O192" i="20"/>
  <c r="P192" i="20" s="1"/>
  <c r="Q192" i="20" s="1"/>
  <c r="O204" i="20"/>
  <c r="P204" i="20" s="1"/>
  <c r="Q204" i="20" s="1"/>
  <c r="O213" i="20"/>
  <c r="P213" i="20" s="1"/>
  <c r="Q213" i="20" s="1"/>
  <c r="O227" i="20"/>
  <c r="P227" i="20" s="1"/>
  <c r="Q227" i="20" s="1"/>
  <c r="O9" i="20"/>
  <c r="P16" i="20"/>
  <c r="Q16" i="20" s="1"/>
  <c r="R16" i="20" s="1"/>
  <c r="O18" i="20"/>
  <c r="P18" i="20" s="1"/>
  <c r="Q18" i="20" s="1"/>
  <c r="O25" i="20"/>
  <c r="P25" i="20" s="1"/>
  <c r="Q25" i="20" s="1"/>
  <c r="O76" i="20"/>
  <c r="P76" i="20" s="1"/>
  <c r="Q76" i="20" s="1"/>
  <c r="O83" i="20"/>
  <c r="P83" i="20" s="1"/>
  <c r="Q83" i="20" s="1"/>
  <c r="O85" i="20"/>
  <c r="P85" i="20" s="1"/>
  <c r="Q85" i="20" s="1"/>
  <c r="O124" i="20"/>
  <c r="P124" i="20" s="1"/>
  <c r="Q124" i="20" s="1"/>
  <c r="O152" i="20"/>
  <c r="P152" i="20" s="1"/>
  <c r="Q152" i="20" s="1"/>
  <c r="O155" i="20"/>
  <c r="P155" i="20" s="1"/>
  <c r="Q155" i="20" s="1"/>
  <c r="O159" i="20"/>
  <c r="P159" i="20" s="1"/>
  <c r="Q159" i="20" s="1"/>
  <c r="O190" i="20"/>
  <c r="P190" i="20" s="1"/>
  <c r="Q190" i="20" s="1"/>
  <c r="O211" i="20"/>
  <c r="P211" i="20" s="1"/>
  <c r="Q211" i="20" s="1"/>
  <c r="O215" i="20"/>
  <c r="P215" i="20" s="1"/>
  <c r="Q215" i="20" s="1"/>
  <c r="P12" i="20"/>
  <c r="Q12" i="20" s="1"/>
  <c r="R12" i="20" s="1"/>
  <c r="P27" i="20"/>
  <c r="Q27" i="20" s="1"/>
  <c r="R27" i="20" s="1"/>
  <c r="O61" i="20"/>
  <c r="P61" i="20" s="1"/>
  <c r="Q61" i="20" s="1"/>
  <c r="O101" i="20"/>
  <c r="P101" i="20" s="1"/>
  <c r="Q101" i="20" s="1"/>
  <c r="O133" i="20"/>
  <c r="P133" i="20" s="1"/>
  <c r="Q133" i="20" s="1"/>
  <c r="O148" i="20"/>
  <c r="P148" i="20" s="1"/>
  <c r="Q148" i="20" s="1"/>
  <c r="O151" i="20"/>
  <c r="P151" i="20" s="1"/>
  <c r="Q151" i="20" s="1"/>
  <c r="O182" i="20"/>
  <c r="P182" i="20" s="1"/>
  <c r="Q182" i="20" s="1"/>
  <c r="O191" i="20"/>
  <c r="P191" i="20" s="1"/>
  <c r="Q191" i="20" s="1"/>
  <c r="O200" i="20"/>
  <c r="P200" i="20" s="1"/>
  <c r="Q200" i="20" s="1"/>
  <c r="O212" i="20"/>
  <c r="P212" i="20" s="1"/>
  <c r="Q212" i="20" s="1"/>
  <c r="O226" i="20"/>
  <c r="P226" i="20" s="1"/>
  <c r="Q226" i="20" s="1"/>
  <c r="P14" i="20"/>
  <c r="Q14" i="20" s="1"/>
  <c r="R14" i="20" s="1"/>
  <c r="P42" i="20"/>
  <c r="Q42" i="20" s="1"/>
  <c r="R42" i="20" s="1"/>
  <c r="O103" i="20"/>
  <c r="P103" i="20" s="1"/>
  <c r="Q103" i="20" s="1"/>
  <c r="O138" i="20"/>
  <c r="P138" i="20" s="1"/>
  <c r="Q138" i="20" s="1"/>
  <c r="O209" i="20"/>
  <c r="P209" i="20" s="1"/>
  <c r="Q209" i="20" s="1"/>
  <c r="P23" i="20"/>
  <c r="Q23" i="20" s="1"/>
  <c r="R23" i="20" s="1"/>
  <c r="O39" i="20"/>
  <c r="P39" i="20" s="1"/>
  <c r="Q39" i="20" s="1"/>
  <c r="O58" i="20"/>
  <c r="P58" i="20" s="1"/>
  <c r="Q58" i="20" s="1"/>
  <c r="O66" i="20"/>
  <c r="P66" i="20" s="1"/>
  <c r="Q66" i="20" s="1"/>
  <c r="R66" i="20" s="1"/>
  <c r="O102" i="20"/>
  <c r="P102" i="20" s="1"/>
  <c r="Q102" i="20" s="1"/>
  <c r="O114" i="20"/>
  <c r="P114" i="20" s="1"/>
  <c r="Q114" i="20" s="1"/>
  <c r="O115" i="20"/>
  <c r="P115" i="20" s="1"/>
  <c r="Q115" i="20" s="1"/>
  <c r="O139" i="20"/>
  <c r="P139" i="20" s="1"/>
  <c r="Q139" i="20" s="1"/>
  <c r="O149" i="20"/>
  <c r="P149" i="20" s="1"/>
  <c r="Q149" i="20" s="1"/>
  <c r="O156" i="20"/>
  <c r="P156" i="20" s="1"/>
  <c r="Q156" i="20" s="1"/>
  <c r="O189" i="20"/>
  <c r="P189" i="20" s="1"/>
  <c r="Q189" i="20" s="1"/>
  <c r="O193" i="20"/>
  <c r="P193" i="20" s="1"/>
  <c r="Q193" i="20" s="1"/>
  <c r="O205" i="20"/>
  <c r="P205" i="20" s="1"/>
  <c r="Q205" i="20" s="1"/>
  <c r="O214" i="20"/>
  <c r="P214" i="20" s="1"/>
  <c r="Q214" i="20" s="1"/>
  <c r="M42" i="3"/>
  <c r="N42" i="3" s="1"/>
  <c r="N24" i="22"/>
  <c r="O24" i="22" s="1"/>
  <c r="P24" i="22" s="1"/>
  <c r="Q24" i="22" s="1"/>
  <c r="M36" i="22"/>
  <c r="N36" i="22" s="1"/>
  <c r="O36" i="22" s="1"/>
  <c r="P36" i="22" s="1"/>
  <c r="M86" i="22"/>
  <c r="N86" i="22" s="1"/>
  <c r="O86" i="22" s="1"/>
  <c r="P86" i="22" s="1"/>
  <c r="N110" i="22"/>
  <c r="O110" i="22" s="1"/>
  <c r="P110" i="22" s="1"/>
  <c r="Q110" i="22" s="1"/>
  <c r="M127" i="22"/>
  <c r="N127" i="22" s="1"/>
  <c r="O127" i="22" s="1"/>
  <c r="P127" i="22" s="1"/>
  <c r="N33" i="22"/>
  <c r="O33" i="22" s="1"/>
  <c r="P33" i="22" s="1"/>
  <c r="Q33" i="22" s="1"/>
  <c r="M82" i="22"/>
  <c r="N82" i="22" s="1"/>
  <c r="O82" i="22" s="1"/>
  <c r="P82" i="22" s="1"/>
  <c r="M20" i="22"/>
  <c r="N20" i="22" s="1"/>
  <c r="O20" i="22" s="1"/>
  <c r="P20" i="22" s="1"/>
  <c r="N34" i="22"/>
  <c r="O34" i="22" s="1"/>
  <c r="P34" i="22" s="1"/>
  <c r="Q34" i="22" s="1"/>
  <c r="M47" i="22"/>
  <c r="N47" i="22" s="1"/>
  <c r="O47" i="22" s="1"/>
  <c r="P47" i="22" s="1"/>
  <c r="M71" i="22"/>
  <c r="N71" i="22" s="1"/>
  <c r="O71" i="22" s="1"/>
  <c r="P71" i="22" s="1"/>
  <c r="M94" i="22"/>
  <c r="N94" i="22" s="1"/>
  <c r="O94" i="22" s="1"/>
  <c r="P94" i="22" s="1"/>
  <c r="M104" i="22"/>
  <c r="N104" i="22" s="1"/>
  <c r="O104" i="22" s="1"/>
  <c r="P104" i="22" s="1"/>
  <c r="M124" i="22"/>
  <c r="N124" i="22" s="1"/>
  <c r="O124" i="22" s="1"/>
  <c r="P124" i="22" s="1"/>
  <c r="M132" i="22"/>
  <c r="N132" i="22" s="1"/>
  <c r="O132" i="22" s="1"/>
  <c r="P132" i="22" s="1"/>
  <c r="M57" i="22"/>
  <c r="N57" i="22" s="1"/>
  <c r="O57" i="22" s="1"/>
  <c r="P57" i="22" s="1"/>
  <c r="N67" i="22"/>
  <c r="O67" i="22" s="1"/>
  <c r="P67" i="22" s="1"/>
  <c r="Q67" i="22" s="1"/>
  <c r="M122" i="22"/>
  <c r="N122" i="22" s="1"/>
  <c r="O122" i="22" s="1"/>
  <c r="P122" i="22" s="1"/>
  <c r="M11" i="22"/>
  <c r="N11" i="22" s="1"/>
  <c r="O11" i="22" s="1"/>
  <c r="P11" i="22" s="1"/>
  <c r="N65" i="22"/>
  <c r="O65" i="22" s="1"/>
  <c r="P65" i="22" s="1"/>
  <c r="Q65" i="22" s="1"/>
  <c r="M25" i="22"/>
  <c r="N25" i="22" s="1"/>
  <c r="O25" i="22" s="1"/>
  <c r="P25" i="22" s="1"/>
  <c r="M21" i="22"/>
  <c r="N21" i="22" s="1"/>
  <c r="O21" i="22" s="1"/>
  <c r="P21" i="22" s="1"/>
  <c r="N41" i="22"/>
  <c r="O41" i="22" s="1"/>
  <c r="P41" i="22" s="1"/>
  <c r="Q41" i="22" s="1"/>
  <c r="M55" i="22"/>
  <c r="N55" i="22" s="1"/>
  <c r="O55" i="22" s="1"/>
  <c r="P55" i="22" s="1"/>
  <c r="M62" i="22"/>
  <c r="N62" i="22" s="1"/>
  <c r="O62" i="22" s="1"/>
  <c r="P62" i="22" s="1"/>
  <c r="Q62" i="22" s="1"/>
  <c r="N79" i="22"/>
  <c r="O79" i="22" s="1"/>
  <c r="P79" i="22" s="1"/>
  <c r="Q79" i="22" s="1"/>
  <c r="M125" i="22"/>
  <c r="N125" i="22" s="1"/>
  <c r="O125" i="22" s="1"/>
  <c r="P125" i="22" s="1"/>
  <c r="M114" i="22"/>
  <c r="N114" i="22" s="1"/>
  <c r="O114" i="22" s="1"/>
  <c r="P114" i="22" s="1"/>
  <c r="M119" i="22"/>
  <c r="N119" i="22" s="1"/>
  <c r="O119" i="22" s="1"/>
  <c r="P119" i="22" s="1"/>
  <c r="L30" i="1"/>
  <c r="M30" i="1" s="1"/>
  <c r="N30" i="1" s="1"/>
  <c r="O30" i="1" s="1"/>
</calcChain>
</file>

<file path=xl/sharedStrings.xml><?xml version="1.0" encoding="utf-8"?>
<sst xmlns="http://schemas.openxmlformats.org/spreadsheetml/2006/main" count="3876" uniqueCount="1267">
  <si>
    <t>N/A</t>
  </si>
  <si>
    <t>Cost per Container</t>
  </si>
  <si>
    <t xml:space="preserve">         </t>
  </si>
  <si>
    <t>KING ZWELITHINI AND LIBRARY HALLS BHEKUZULU</t>
  </si>
  <si>
    <t xml:space="preserve">REMOVAL OF RUBBISH AND REFUSE </t>
  </si>
  <si>
    <t xml:space="preserve">SWIMMING POOL </t>
  </si>
  <si>
    <t xml:space="preserve">KLIPFONTEIN DAM </t>
  </si>
  <si>
    <t xml:space="preserve">VRYHEID CARAVAN PARK </t>
  </si>
  <si>
    <t xml:space="preserve">kVa Charge </t>
  </si>
  <si>
    <t>Cost per unit kWh</t>
  </si>
  <si>
    <t>Cost of discharge of sewer effluent at Municipal Sewer</t>
  </si>
  <si>
    <t xml:space="preserve">BUILDING PLANS &amp; INSPECTIONS :  TARIFF OF FEES : </t>
  </si>
  <si>
    <t>AREA</t>
  </si>
  <si>
    <t>FEES</t>
  </si>
  <si>
    <t>20-29m²</t>
  </si>
  <si>
    <t>30-39m²</t>
  </si>
  <si>
    <t>40-49m²</t>
  </si>
  <si>
    <t>50-59m²</t>
  </si>
  <si>
    <t>60-69m²</t>
  </si>
  <si>
    <t>70-79m²</t>
  </si>
  <si>
    <t>80-89m²</t>
  </si>
  <si>
    <t>90-99m²</t>
  </si>
  <si>
    <t>100-109m²</t>
  </si>
  <si>
    <t>110-119m²</t>
  </si>
  <si>
    <t>120-129m²</t>
  </si>
  <si>
    <t>130-139m²</t>
  </si>
  <si>
    <t>140-149m²</t>
  </si>
  <si>
    <t>150-159m²</t>
  </si>
  <si>
    <t>160-169m²</t>
  </si>
  <si>
    <t>170-179m²</t>
  </si>
  <si>
    <t>180-189m²</t>
  </si>
  <si>
    <t>190-199m²</t>
  </si>
  <si>
    <t>200-209m²</t>
  </si>
  <si>
    <t>210-219m²</t>
  </si>
  <si>
    <t>220-229m²</t>
  </si>
  <si>
    <t>230-239</t>
  </si>
  <si>
    <t>240-249</t>
  </si>
  <si>
    <t>250-259m²</t>
  </si>
  <si>
    <t>260-269m²</t>
  </si>
  <si>
    <t>270-279m²</t>
  </si>
  <si>
    <t>280-289m²</t>
  </si>
  <si>
    <t>290-299m²</t>
  </si>
  <si>
    <t>300-309m²</t>
  </si>
  <si>
    <t>310-319m²</t>
  </si>
  <si>
    <t>320-329m²</t>
  </si>
  <si>
    <t>330-339m²</t>
  </si>
  <si>
    <t>340-349m²</t>
  </si>
  <si>
    <t>350-359m²</t>
  </si>
  <si>
    <t>360-369m²</t>
  </si>
  <si>
    <t>370-379m²</t>
  </si>
  <si>
    <t>380-389m²</t>
  </si>
  <si>
    <t>390-399m²</t>
  </si>
  <si>
    <t>400-409m²</t>
  </si>
  <si>
    <t>410-419m²</t>
  </si>
  <si>
    <t>420-429m²</t>
  </si>
  <si>
    <t>450-459m²</t>
  </si>
  <si>
    <t>460-469m²</t>
  </si>
  <si>
    <t>470-479m²</t>
  </si>
  <si>
    <t>480-489m²</t>
  </si>
  <si>
    <t>490-499m²</t>
  </si>
  <si>
    <t>500-509m²</t>
  </si>
  <si>
    <t>510-519m²</t>
  </si>
  <si>
    <t>520-529m²</t>
  </si>
  <si>
    <t>530-539m²</t>
  </si>
  <si>
    <t>540-549m²</t>
  </si>
  <si>
    <t>550-559m²</t>
  </si>
  <si>
    <t>560-569m²</t>
  </si>
  <si>
    <t>570-579m²</t>
  </si>
  <si>
    <t>580-589m²</t>
  </si>
  <si>
    <t>590-599m²</t>
  </si>
  <si>
    <t>600-609m²</t>
  </si>
  <si>
    <t>610-619m²</t>
  </si>
  <si>
    <t>620-629m²</t>
  </si>
  <si>
    <t>630-639m²</t>
  </si>
  <si>
    <t>640-649m²</t>
  </si>
  <si>
    <t>650-659m²</t>
  </si>
  <si>
    <t>660-669m²</t>
  </si>
  <si>
    <t>670-679m²</t>
  </si>
  <si>
    <t>680-689m²</t>
  </si>
  <si>
    <t>690-699m²</t>
  </si>
  <si>
    <t>710-719m²</t>
  </si>
  <si>
    <t>720-729m²</t>
  </si>
  <si>
    <t>730-739m²</t>
  </si>
  <si>
    <t>740-749m²</t>
  </si>
  <si>
    <t>750-759m²</t>
  </si>
  <si>
    <t>760-769m²</t>
  </si>
  <si>
    <t>770-779m²</t>
  </si>
  <si>
    <t>700-709m²</t>
  </si>
  <si>
    <t>440-449m²</t>
  </si>
  <si>
    <t>430-439m²</t>
  </si>
  <si>
    <t>780-789m²</t>
  </si>
  <si>
    <t>790-799m²</t>
  </si>
  <si>
    <t>800-809m²</t>
  </si>
  <si>
    <t>810-819m²</t>
  </si>
  <si>
    <t>820-829m²</t>
  </si>
  <si>
    <t>830-839m²</t>
  </si>
  <si>
    <t>840-849m²</t>
  </si>
  <si>
    <t>850-859m²</t>
  </si>
  <si>
    <t>860-869m²</t>
  </si>
  <si>
    <t>870-879m²</t>
  </si>
  <si>
    <t>880-889m²</t>
  </si>
  <si>
    <t>890-899m²</t>
  </si>
  <si>
    <t>900-909m²</t>
  </si>
  <si>
    <t>910-919m²</t>
  </si>
  <si>
    <t>920-929m²</t>
  </si>
  <si>
    <t>930-939m²</t>
  </si>
  <si>
    <t>940-949m²</t>
  </si>
  <si>
    <t>950-959m²</t>
  </si>
  <si>
    <t>960-969m²</t>
  </si>
  <si>
    <t>970-979m²</t>
  </si>
  <si>
    <t>980-989m²</t>
  </si>
  <si>
    <t>990-999m²</t>
  </si>
  <si>
    <t>1000-1009m²</t>
  </si>
  <si>
    <t>1010-1019m²</t>
  </si>
  <si>
    <t>1020-1029m²</t>
  </si>
  <si>
    <t>1030-1039m²</t>
  </si>
  <si>
    <t>1040-1049m²</t>
  </si>
  <si>
    <t>1050-1059m²</t>
  </si>
  <si>
    <t>1060-1069m²</t>
  </si>
  <si>
    <t>1070-1079m²</t>
  </si>
  <si>
    <t>1080-1089m²</t>
  </si>
  <si>
    <t>1090-1099m²</t>
  </si>
  <si>
    <t>1100-1109m²</t>
  </si>
  <si>
    <t>1160-1169m²</t>
  </si>
  <si>
    <t>1170-1179m²</t>
  </si>
  <si>
    <t>1180-1189m²</t>
  </si>
  <si>
    <t>1190-1199m²</t>
  </si>
  <si>
    <t>1200-1209m²</t>
  </si>
  <si>
    <t>1210-1219m²</t>
  </si>
  <si>
    <t>1220-1229m²</t>
  </si>
  <si>
    <t>1230-1239m²</t>
  </si>
  <si>
    <t>1240-1249m²</t>
  </si>
  <si>
    <t>1250-1259m²</t>
  </si>
  <si>
    <t>1260-1269m²</t>
  </si>
  <si>
    <t>1270-1279m²</t>
  </si>
  <si>
    <t>1280-1289m²</t>
  </si>
  <si>
    <t>1290-1299m²</t>
  </si>
  <si>
    <t>1300-1309m²</t>
  </si>
  <si>
    <t>1310-1319m²</t>
  </si>
  <si>
    <t>1320-1329m²</t>
  </si>
  <si>
    <t>1330-1339m²</t>
  </si>
  <si>
    <t>1340-1349m²</t>
  </si>
  <si>
    <t>1350-1359m²</t>
  </si>
  <si>
    <t>1360-1369m²</t>
  </si>
  <si>
    <t>1370-1379m²</t>
  </si>
  <si>
    <t>1380-1389m²</t>
  </si>
  <si>
    <t>1390-1399m²</t>
  </si>
  <si>
    <t>1400-1409m²</t>
  </si>
  <si>
    <t>1410-1419m²</t>
  </si>
  <si>
    <t>1420-1429m²</t>
  </si>
  <si>
    <t>1430-1439m²</t>
  </si>
  <si>
    <t>1440-1449m²</t>
  </si>
  <si>
    <t>1450-1459m²</t>
  </si>
  <si>
    <t>1460-1469m²</t>
  </si>
  <si>
    <t>1470-1479m²</t>
  </si>
  <si>
    <t>1480-1489m²</t>
  </si>
  <si>
    <t>1490-1499m²</t>
  </si>
  <si>
    <t>1500m²</t>
  </si>
  <si>
    <t>Swimming Pools</t>
  </si>
  <si>
    <t>Plan Search Fees</t>
  </si>
  <si>
    <t>Building plan Stats</t>
  </si>
  <si>
    <t>Minor Alteration</t>
  </si>
  <si>
    <t>Cellular Masts</t>
  </si>
  <si>
    <t>SCHEDULE 3</t>
  </si>
  <si>
    <t>ADVERTISING SIGN TARIFF OF CHARGES</t>
  </si>
  <si>
    <t xml:space="preserve">     Deposit (Refundable)</t>
  </si>
  <si>
    <t xml:space="preserve">Hire of the Eeufees Sport Centre (Cecil Emmett Hall)  </t>
  </si>
  <si>
    <t xml:space="preserve">             Maximum charge</t>
  </si>
  <si>
    <t xml:space="preserve">     Per user</t>
  </si>
  <si>
    <t>Nil</t>
  </si>
  <si>
    <t xml:space="preserve">Basic charge </t>
  </si>
  <si>
    <t>*  A non-refundable application fee of R 450.00 must be tendered with each application for sign types A (Billboards), and non-locality bound signs in excess of 12m²</t>
  </si>
  <si>
    <t>*  A non-refundable application fee of R 50.00 must be tendered with each application for  advertisements for sign types F (Posters, Banners and Flags).</t>
  </si>
  <si>
    <t>*  On approval of Posters, the applicant must purchase non-refundable stickers form the Council which are to be clearly visible on all posters displayed as follows;</t>
  </si>
  <si>
    <t>**  R15.00 per 100 stickers /s to be paid for each poster to be displayed for religious, sporting. Social, cultural, political and other events.  A subordinate percentage of commercial advertising and logos of sponsors is permitted to appear on such posters.</t>
  </si>
  <si>
    <t>**  R50.00 per 100 sticker /s to be paid for each poster to be displayed for events considered by the Council or its duly authorised officials to be primarily of a commercial nature.</t>
  </si>
  <si>
    <t>*  A non-refundable application fee of R 750.00 per annum or part thereof must be tendered with the annual application for sign type G (Estate Agents Boards); the maximum number of boards required at any given time to be specified in such application.</t>
  </si>
  <si>
    <t>VRYHEID CEMETERY</t>
  </si>
  <si>
    <t>eMONDLO CEMETERY</t>
  </si>
  <si>
    <t>HLOBANE/NKONGOLWANE/CORONATION CEMETERIES</t>
  </si>
  <si>
    <t>RATES ARE CHARGED ON MARKET VALUE OF LAND AND BUILDINGS</t>
  </si>
  <si>
    <t>Non- Residents</t>
  </si>
  <si>
    <t>LOUWSBURG CEMETERY</t>
  </si>
  <si>
    <t>MZAMO CEMETERY</t>
  </si>
  <si>
    <t xml:space="preserve">*  A non-refundable application fee of R 150.00 per annum must be tendered with the annual application for sign type G (Portable Boards or any other collapsible structure.); </t>
  </si>
  <si>
    <t>G.    ESTATE AGENTS BOARDS &amp; PORTABLE BOARDS</t>
  </si>
  <si>
    <t>**  Portable boards are to be of appropriate structure and size, not exceeding 0.6m², and collectively the number of boards displayed may not, in the opinion of the Council, detract from the amenities of the streetscape or environment.</t>
  </si>
  <si>
    <t>**  Portable boards are not to be positioned nearer than 10m from any road intersection, entrance or exit from a dual carriageway or a freeway as defined in the Road Traffic Act or other applicable legislation.</t>
  </si>
  <si>
    <t>**  Portable boards are not to be positioned so as to obstruct the view of any road traffic sign or street name sign from any portion of a roadway as defined in the Road Traffic Act or other applicable legislation.</t>
  </si>
  <si>
    <t>**  Only one portable board per street frontage per enterprise shall be allowed to advertise services and such signs shall be placed directly in front of the advertisers premises.</t>
  </si>
  <si>
    <t>H.   AERIAL ADVERTISEMENTS</t>
  </si>
  <si>
    <t>Colour</t>
  </si>
  <si>
    <t>*  Every person who wishes to display or cause to display an aerial advertisement, except by means of an aircraft, shall submit to the Council a written application on the prescribed form and pay the prescribed fee and such application shall be accompanied by.</t>
  </si>
  <si>
    <t>APPLICATION FEES FOR A LICENSE / PERMIT FOR OUTDOOR ADVERTISING</t>
  </si>
  <si>
    <t>Every person who applies to Council for its approval or permission shall on making application pay to the Council the charge determined therefore and no application shall be considered until such charge has been paid; the charges are set out below;</t>
  </si>
  <si>
    <t>*  a non-refundable application fee of R 150.00 must be tendered with each application for sign types B (Group signs), C (Wall Signs), D (Roof Signs) and E (Veranda, Balcony, Canopy and under awning signs).</t>
  </si>
  <si>
    <t>*  Any minor amendment to an application, considered by the duly authorised official of Council to be a minor amendment, may be submitted at a reduced application fee of R 50.00 each.</t>
  </si>
  <si>
    <t>*  A non-refundable application fee of R 250.00 must be tendered with each application for sign type H (Aerial Advertisements); adequate public liability insurance for the duration of display will also need to be furnished to Council's satisfaction.</t>
  </si>
  <si>
    <t>TARIFF OF CHARGES</t>
  </si>
  <si>
    <t xml:space="preserve">see Service </t>
  </si>
  <si>
    <t>*  Every agent or person intending to display, cause or permit to be displayed any portable board, shall annually submit the prescribed written application to the Council and pay the prescribed fee for approval of the number of portable boards specified in such application.</t>
  </si>
  <si>
    <t>*  Any person who displays or causes any such portable board to be displayed on any Council Property other than a road reserve, unless specific approval has been granted for the display on other property of Council, shall comply with the following requirements to the Council's satisfaction.</t>
  </si>
  <si>
    <t>**  Portable boards are only to be used for purpose of indicating the route to the property or premises to be sold or advertised.</t>
  </si>
  <si>
    <t>**  Subject to the provisions of the Road Traffic Act or other applicable legislation portable boards are not to be positioned nearer than 1.8m from the edge of the roadway, and placed at such height that the lower edge of the board does not exceed 600mm above the ground.</t>
  </si>
  <si>
    <t>**  Portable boards are not to be positioned so as to hinder or obstruct pedestrians right of way on a sidewalk or to unfairly prejudice other traders.</t>
  </si>
  <si>
    <t>R260.90</t>
  </si>
  <si>
    <t>R383.93</t>
  </si>
  <si>
    <t>**  The display of portable boards for show houses will only be permitted on Saturdays, Sundays and Public Holidays.  Other approved portable boards advertising services may only be displayed during normal trading hours where after they shall be removed.</t>
  </si>
  <si>
    <t>**  Applicants will be required to indemnity the Council against any claims that may arise from the placement of such signs within the road reserve or on Council Property and shall be required to procure third party insurance for this purpose.</t>
  </si>
  <si>
    <t>Domestic  (Conventional)</t>
  </si>
  <si>
    <t>Domestic Prepayment</t>
  </si>
  <si>
    <t>Commercial Prepayment</t>
  </si>
  <si>
    <t>Municipal Departments</t>
  </si>
  <si>
    <t>Special approved tariffs for consumers above 800 kva</t>
  </si>
  <si>
    <t>VAT INCLUSIVE WHERE NOT SPECIFIED</t>
  </si>
  <si>
    <t>COMMUNITY SERVICES</t>
  </si>
  <si>
    <t>TARIFF</t>
  </si>
  <si>
    <t>APPROVED TARIFF</t>
  </si>
  <si>
    <t>2007/2008</t>
  </si>
  <si>
    <t>State Properties : Refer to all other properties</t>
  </si>
  <si>
    <t xml:space="preserve"> </t>
  </si>
  <si>
    <t>SAME AS 1,2,3 AND 4 ABOVE</t>
  </si>
  <si>
    <t xml:space="preserve">   </t>
  </si>
  <si>
    <t>EXTENSION ON PAYMENT OF CONSUMER ACCOUNT</t>
  </si>
  <si>
    <t>R105.60 + VAT</t>
  </si>
  <si>
    <t>BANK COSTS (R/D cheques)</t>
  </si>
  <si>
    <t>ELECTRONIC BANK TRANSFER REFUSAL</t>
  </si>
  <si>
    <t>SEARCH FEES</t>
  </si>
  <si>
    <t xml:space="preserve">VALUATION CERTIFICATE </t>
  </si>
  <si>
    <t>VALUATION ROLL</t>
  </si>
  <si>
    <t>PREPAYMENT PER TRANSACTION</t>
  </si>
  <si>
    <t>PRE-PAYMENT CARDS (PER CARD)</t>
  </si>
  <si>
    <t>Voters Roll (Per ward)</t>
  </si>
  <si>
    <t>Accessing the Records from the Council</t>
  </si>
  <si>
    <t>Hardcopies per A4</t>
  </si>
  <si>
    <t>Hardcopies per A3</t>
  </si>
  <si>
    <t xml:space="preserve">Electronic Copies per </t>
  </si>
  <si>
    <t>APPROVED TARIFFS</t>
  </si>
  <si>
    <t>DESCRIPTION</t>
  </si>
  <si>
    <t>Commercial (Business)</t>
  </si>
  <si>
    <t>Industrial (KVa)</t>
  </si>
  <si>
    <t>Outside peak-hours</t>
  </si>
  <si>
    <t>Streetlights</t>
  </si>
  <si>
    <t>Fire Hydrant Consumption - for the first kilolitre, thereafter price per kilolitre</t>
  </si>
  <si>
    <t>Where an electrical pre-payment meter is installed or where the stand is not connected to the electrical network and water is consumed. No Vat applicable.</t>
  </si>
  <si>
    <t>First Offence - no Vat applicable</t>
  </si>
  <si>
    <t>Second Offence - no Vat applicable</t>
  </si>
  <si>
    <t>Cost per unit kWh - Excl. VAT</t>
  </si>
  <si>
    <t>ALL PRICES EXCLUDING VAT</t>
  </si>
  <si>
    <t>(If adhered to Council Resolution)</t>
  </si>
  <si>
    <t>ALL INCLUSIVE OF VAT</t>
  </si>
  <si>
    <t>ALL ABOVE TARIFFS ARE INCLUSIVE OF VAT</t>
  </si>
  <si>
    <t>Cattle per head (Including VAT)</t>
  </si>
  <si>
    <t>ALL ABOVE TARIFFS ARE EXCLUDING VAT UNLESS OTHERWISE STATED</t>
  </si>
  <si>
    <t>No Vat applicable to deposits</t>
  </si>
  <si>
    <t>Black and white</t>
  </si>
  <si>
    <t>ALL PRICES EXCLUDING VAT UNLESS OTHERWISE STATED</t>
  </si>
  <si>
    <t>Deposit - No Vat</t>
  </si>
  <si>
    <t>ENGINEERING SERVICES</t>
  </si>
  <si>
    <t xml:space="preserve">PENALTY CHARGE FOR LATE PAYMENT  </t>
  </si>
  <si>
    <t>All areas</t>
  </si>
  <si>
    <t>CONVENTIONAL METERS</t>
  </si>
  <si>
    <t>Domestic</t>
  </si>
  <si>
    <t>Pre-Paid Meters</t>
  </si>
  <si>
    <t>(OPERATOR INCLUDED)</t>
  </si>
  <si>
    <t>Crane truck labour + equipment</t>
  </si>
  <si>
    <t>Bucket truck labour = equipment</t>
  </si>
  <si>
    <t>Cable fault locating equipment + Labour</t>
  </si>
  <si>
    <t>Urban large power user</t>
  </si>
  <si>
    <t>Urban small power user</t>
  </si>
  <si>
    <t>Rural large power user</t>
  </si>
  <si>
    <t>Rural small power user</t>
  </si>
  <si>
    <t>Second Offence  **</t>
  </si>
  <si>
    <t>Plans and Maps generated from the GIS System</t>
  </si>
  <si>
    <t>A4</t>
  </si>
  <si>
    <t>A3</t>
  </si>
  <si>
    <t>A2</t>
  </si>
  <si>
    <t>A1</t>
  </si>
  <si>
    <t>A0</t>
  </si>
  <si>
    <t>Re-Print of Computer Account</t>
  </si>
  <si>
    <t>By agreement</t>
  </si>
  <si>
    <t xml:space="preserve">       </t>
  </si>
  <si>
    <t>First 6 kilolitres free</t>
  </si>
  <si>
    <t xml:space="preserve">The same as in (1) </t>
  </si>
  <si>
    <t>Meter Tampering</t>
  </si>
  <si>
    <t>Water Disconnection &amp; Reconnection</t>
  </si>
  <si>
    <t>WATER</t>
  </si>
  <si>
    <t>Indigent consumers All areas</t>
  </si>
  <si>
    <t>For the first  6 kilolitre</t>
  </si>
  <si>
    <t>Other Consumers</t>
  </si>
  <si>
    <t xml:space="preserve">          </t>
  </si>
  <si>
    <t>SEWERAGE CHARGES</t>
  </si>
  <si>
    <t>Businesses, Flats Town Houses, combination buildings and non-developed stands with no water consumption which is not connected to the Council’s main sewerage</t>
  </si>
  <si>
    <t>Churches &amp; Halls</t>
  </si>
  <si>
    <t>Vat Zero rated on rates</t>
  </si>
  <si>
    <t>Domestic Prepayment - Indigent</t>
  </si>
  <si>
    <t>Stiffy/CD</t>
  </si>
  <si>
    <t xml:space="preserve">New service connection as per </t>
  </si>
  <si>
    <t>Works</t>
  </si>
  <si>
    <t xml:space="preserve">   SAME AS 3 ABOVE</t>
  </si>
  <si>
    <t>Dwellings, flats, suits of rooms and non-rate able properties, by bin liner or container</t>
  </si>
  <si>
    <t>Per normal removal per month (Vryheid &amp; Bhekuzulu)</t>
  </si>
  <si>
    <t>Stands 0 - 800 sq.m.</t>
  </si>
  <si>
    <t>Daily Removals</t>
  </si>
  <si>
    <t>Rent for bulk container per month</t>
  </si>
  <si>
    <t>Removal of rubbish and refuse not specified anywhere</t>
  </si>
  <si>
    <t>Other local authorities</t>
  </si>
  <si>
    <t>Fees to be paid in advance :</t>
  </si>
  <si>
    <t>Standard refuse containers</t>
  </si>
  <si>
    <t>Hire per container</t>
  </si>
  <si>
    <t>Removal per container</t>
  </si>
  <si>
    <t>Bulk mass containers</t>
  </si>
  <si>
    <t>Deposit</t>
  </si>
  <si>
    <t>REMOVAL AND BURIAL OF CARCASSES  :</t>
  </si>
  <si>
    <t>Donkeys, mules, horses and cattle, each</t>
  </si>
  <si>
    <t>REMOVAL OF BULKY GARDEN REFUSE, PER LOAD :</t>
  </si>
  <si>
    <t xml:space="preserve">THE COST OF A STANDARD TYPE OF CONTAINER </t>
  </si>
  <si>
    <t>Cost + 10%</t>
  </si>
  <si>
    <t>CLEARING OF PLOTS</t>
  </si>
  <si>
    <t>The following fees shall be payable for the clearing of plots :</t>
  </si>
  <si>
    <t>Erven not exceeding 1000 sq.m.</t>
  </si>
  <si>
    <t>Erven in excess of 1000 sq.m. but not exceeding 2000 sq.m.</t>
  </si>
  <si>
    <t>Erven in excess of 2000 sq.m. but not exceeding 4000 sq.m.</t>
  </si>
  <si>
    <t>Erven in excess of 4000 sq.m. but not exceeding 10000 sq.m.</t>
  </si>
  <si>
    <t>Erven in excess of 10000 sq.m</t>
  </si>
  <si>
    <t>Per season ticket</t>
  </si>
  <si>
    <t>Not Applicable</t>
  </si>
  <si>
    <t>Adult</t>
  </si>
  <si>
    <t>Child</t>
  </si>
  <si>
    <t>Entrance fee per person</t>
  </si>
  <si>
    <t>Entrance fee per person U/10</t>
  </si>
  <si>
    <t>Free</t>
  </si>
  <si>
    <t>Bonamanzi Camp</t>
  </si>
  <si>
    <t>Per person per day</t>
  </si>
  <si>
    <t>Minimum charge per day</t>
  </si>
  <si>
    <t>-</t>
  </si>
  <si>
    <t>Hiking Trail :</t>
  </si>
  <si>
    <t>Per person per hike</t>
  </si>
  <si>
    <t>Minimum charge per hike</t>
  </si>
  <si>
    <t>Schools : Entrance fee per person over 10 years</t>
  </si>
  <si>
    <t>Caravan Park :</t>
  </si>
  <si>
    <t>Boat Registration</t>
  </si>
  <si>
    <t>Caravan site with a maximum of 6 persons per caravan site, per day or portion of a day</t>
  </si>
  <si>
    <t xml:space="preserve">                        A5</t>
  </si>
  <si>
    <t>Caravan site with a maximum of 6 persons per caravan site, per month</t>
  </si>
  <si>
    <t>PARKS AND RECREATION</t>
  </si>
  <si>
    <t>HIRE OF EEUFEES SPORT CENTRE</t>
  </si>
  <si>
    <t>CECIL EMMETT HALL</t>
  </si>
  <si>
    <t>All day or part thereof for functions or political meetings.</t>
  </si>
  <si>
    <t>Council Functions and  ward committee meetings  **</t>
  </si>
  <si>
    <t>On Sundays and Public Holidays from 10a.m.  additional fee for cleaning of the hall.</t>
  </si>
  <si>
    <t>Free of charge</t>
  </si>
  <si>
    <t>No deposit</t>
  </si>
  <si>
    <t>HIRE OF LAKESIDE COMMUNITY HALL</t>
  </si>
  <si>
    <t>Hire of Hall only</t>
  </si>
  <si>
    <t xml:space="preserve">       Digging of grave :</t>
  </si>
  <si>
    <t>Residents</t>
  </si>
  <si>
    <t>Non-Residents</t>
  </si>
  <si>
    <t xml:space="preserve">           Adults 1.8m</t>
  </si>
  <si>
    <t xml:space="preserve">           Adults 2.4m</t>
  </si>
  <si>
    <t xml:space="preserve">           Children under 12</t>
  </si>
  <si>
    <t xml:space="preserve">           public holidays :</t>
  </si>
  <si>
    <t xml:space="preserve">    or  tombstone, per  stone</t>
  </si>
  <si>
    <t xml:space="preserve">      Adults</t>
  </si>
  <si>
    <t xml:space="preserve">      Children</t>
  </si>
  <si>
    <t>EMONDLO, CORONATION &amp; NKOLGOLANE</t>
  </si>
  <si>
    <t>Refuse Removal per month</t>
  </si>
  <si>
    <t xml:space="preserve">    Residential -  on property value</t>
  </si>
  <si>
    <t>SAME AS 1,3,5 AND 6 ABOVE</t>
  </si>
  <si>
    <t>Reconnection fee for temporary supply (on request)</t>
  </si>
  <si>
    <t>AbaQulusi</t>
  </si>
  <si>
    <t>Cape Town</t>
  </si>
  <si>
    <t>Umhlathuze</t>
  </si>
  <si>
    <t>Special meter reading (on request)</t>
  </si>
  <si>
    <t>Pre-payment and check meter testing fee</t>
  </si>
  <si>
    <t>Single phase conventional meter testing fee</t>
  </si>
  <si>
    <t>Low voltage three phase conventional meter testing fee</t>
  </si>
  <si>
    <t>11kV and 132 kV meter testing fee</t>
  </si>
  <si>
    <t>Moving/relocation metering equipment</t>
  </si>
  <si>
    <t>Replacement of damaged prepayment meter single phase</t>
  </si>
  <si>
    <t>Replacement of damaged prepayment meter three phase</t>
  </si>
  <si>
    <t>Certificate of Compliance - revisit fee</t>
  </si>
  <si>
    <t>Domestic cancellation fee (excludes light line)</t>
  </si>
  <si>
    <t>Business cancellation fee (excluding cost +10)</t>
  </si>
  <si>
    <t>Request for additional - cost plus 10% quotation</t>
  </si>
  <si>
    <t>Programmable electronic meter test</t>
  </si>
  <si>
    <t>Cost +10%</t>
  </si>
  <si>
    <t>Visitation fee - to deliver a notice of impending disconnection of supply for non-payment of account</t>
  </si>
  <si>
    <t>Metering</t>
  </si>
  <si>
    <t>Tariff investigation - based on existing consumption data</t>
  </si>
  <si>
    <t>Tariff investigation requiring a site visit</t>
  </si>
  <si>
    <t>Tariff, quality of supply or load profile investigation - requiring equipment and personnel (may be refunded if quality of supply is outside NRS 048 limits)</t>
  </si>
  <si>
    <t>Provision of monthly load profile reports - requiring a site visit</t>
  </si>
  <si>
    <t>Provision of remote meter reading (Read only function)</t>
  </si>
  <si>
    <t>Testing of PPM or credit meter (Lab test with calibration report)</t>
  </si>
  <si>
    <t>Testing &amp; calibration of low voltage circuit breakers</t>
  </si>
  <si>
    <t>Verification of metering accuracy and re-certification of Commercial and Industrial metering making use of a portable test set. Excludes testing of CT's and VT's</t>
  </si>
  <si>
    <t>Verification of metering accuracy and re-certification of CT's or VT's making use of a portable test set</t>
  </si>
  <si>
    <t>Replacement of broken/removed meter seals</t>
  </si>
  <si>
    <t>Replacement of lost/damaged prepayment meter key pad</t>
  </si>
  <si>
    <t>LOAD CONTROL EQUIPMENT</t>
  </si>
  <si>
    <t>Penalty for illegal disconnection of load control equipment</t>
  </si>
  <si>
    <t>MISCELLANEOUS</t>
  </si>
  <si>
    <t>Unusable steel poles</t>
  </si>
  <si>
    <t>Redundant wooden cable drums</t>
  </si>
  <si>
    <t>Document search fee</t>
  </si>
  <si>
    <t>Township reticulation design standards</t>
  </si>
  <si>
    <t>Unusable wooden poles</t>
  </si>
  <si>
    <t>Unusable fibre glass poles</t>
  </si>
  <si>
    <t>ELECTRICITY TARIFFS</t>
  </si>
  <si>
    <t>Call-out fee due to fault on customer's side (per call)</t>
  </si>
  <si>
    <t>Per evening or part thereof</t>
  </si>
  <si>
    <t>Per day or part thereof</t>
  </si>
  <si>
    <t>Library cards - persons living outside AbaQulusi</t>
  </si>
  <si>
    <t>Replacement of lost cards</t>
  </si>
  <si>
    <t>PUBLIC SAFETY TARIFFS</t>
  </si>
  <si>
    <t>Fire Brigade &amp; Rescue Services</t>
  </si>
  <si>
    <t>Attendance at fires in residential/non-profit premises</t>
  </si>
  <si>
    <t>Attendance at fires in commercial or industrial premises</t>
  </si>
  <si>
    <t>Attendance at private vehicle</t>
  </si>
  <si>
    <t>Attendance at goods vehicle or other transportation</t>
  </si>
  <si>
    <t>Attendance at bush, grass or rubbish</t>
  </si>
  <si>
    <t>No charge</t>
  </si>
  <si>
    <t>Attendance at any grass, bush, garden refuse or rubbish fire caused by any malicious act or omission, negligence or disregard of any law</t>
  </si>
  <si>
    <t>Attendance at automatic fire alarm: false alarm condition caused by any omission, negligence or lack of reasonable maintenance or disregard of any law</t>
  </si>
  <si>
    <t>Attendance at any malicious false call caused by any malicious act or omission, negligence or disregard of any law</t>
  </si>
  <si>
    <t>Cost of replacement of any extraordinary extinguishing agents, supplies, materials, tools or equipment used at, or damaged during any incident or in connection with any such incident or the hire of any contractors or equipment</t>
  </si>
  <si>
    <t>Cost plus 15%</t>
  </si>
  <si>
    <t>Rescue</t>
  </si>
  <si>
    <t>Attendance at entrapments</t>
  </si>
  <si>
    <t>Attendance at vehicle accidents</t>
  </si>
  <si>
    <t>Attendance at medical emergencies or other rescue</t>
  </si>
  <si>
    <t>Attendance at other humanitarian service</t>
  </si>
  <si>
    <t>Attendance at any malicious false alarm caused by any malicious act or ommission, negligence or disregard of any law</t>
  </si>
  <si>
    <t>Vehicles, Personnel &amp; Equipment</t>
  </si>
  <si>
    <t>Per fire tender or rescue appliance</t>
  </si>
  <si>
    <t>Per fire tender to Airport (no personnel)</t>
  </si>
  <si>
    <t>Per equipment trailer</t>
  </si>
  <si>
    <t>Per staff car</t>
  </si>
  <si>
    <t>Per item of portable motor driven equipment</t>
  </si>
  <si>
    <t>Per kilometer fire tender or rescue vehicle</t>
  </si>
  <si>
    <t>Per kilometer per staff car</t>
  </si>
  <si>
    <t>Per fire officer - cost per hour</t>
  </si>
  <si>
    <t>Per fire fighter - cost per hour</t>
  </si>
  <si>
    <t>Fire Safety Services</t>
  </si>
  <si>
    <t>Registration of flammable substance installations and vehicles</t>
  </si>
  <si>
    <t>Per copy of incident report</t>
  </si>
  <si>
    <t>Monthly monitoring fee : Alarm system linked to fire control</t>
  </si>
  <si>
    <t>Copy of alarm or incident report</t>
  </si>
  <si>
    <t>Fire Extinguisher Course</t>
  </si>
  <si>
    <t>Basic Fire Technology Course</t>
  </si>
  <si>
    <t>Advanced Industrial Fire Team Course</t>
  </si>
  <si>
    <t xml:space="preserve">Hazardous Materials </t>
  </si>
  <si>
    <t>Fees for Access to Information - Public Bodies</t>
  </si>
  <si>
    <t>The fee for a copy of the manual for every photocopy of an A4 size page or part thereof</t>
  </si>
  <si>
    <t>The fees for reproduction of an A4 size page or part therefor</t>
  </si>
  <si>
    <t>For every printed copy of an A4 size page or part thereof held on a computer or in electronic or machine readable from</t>
  </si>
  <si>
    <t>For a copy in a computer readable from a compact disc</t>
  </si>
  <si>
    <t>For a transcription of an audio record for an A4 size page or part thereof</t>
  </si>
  <si>
    <t>For a copy of an audio recording</t>
  </si>
  <si>
    <t>To search for and prepare the record for disclosure for each hour of part of an hour, excluding the first hour, reasonable required for such search and preparation</t>
  </si>
  <si>
    <t>Miscellaneous Services</t>
  </si>
  <si>
    <t>The following fees are payable for the production of documents, provision of certificates, supply of plans and extracts from records</t>
  </si>
  <si>
    <t>Search fee, per account, plan, document or file produced for inspection of duplicate account issued</t>
  </si>
  <si>
    <t>Certified copy of extract from Council's minutes and/or hearings, per 100 words or part thereof</t>
  </si>
  <si>
    <t>Extracts of bylaws, per page or part thereof</t>
  </si>
  <si>
    <t>Any other certificate, for each certificate</t>
  </si>
  <si>
    <t>Inspection of Council's minutes, for each inspection</t>
  </si>
  <si>
    <t>Certificate, per application per property, in accordance with section 118 (1) of the Systems Act, No 32 of 2000</t>
  </si>
  <si>
    <t>Issue of bidding documents</t>
  </si>
  <si>
    <t xml:space="preserve">The fee for a copy of a bidding document based on price </t>
  </si>
  <si>
    <t>BYLAWS RELATING TO THE KEEPING OF DOGS, ANIMALS, BIRDS AND BEES</t>
  </si>
  <si>
    <t>The following license fees are payable annually in respect of dogs kept within the municipal area for which rabies certificates have to be produced:-</t>
  </si>
  <si>
    <t>For a first dog</t>
  </si>
  <si>
    <t>For a second dog</t>
  </si>
  <si>
    <t>For any additional dog and subject to submission of Council authorization for the keeping of additional dogs, per dog</t>
  </si>
  <si>
    <t>The following fees are payable in respect of each animal impounded:</t>
  </si>
  <si>
    <t>Pound fees per animal</t>
  </si>
  <si>
    <t>Sterilization fee</t>
  </si>
  <si>
    <t>Immunisation fee</t>
  </si>
  <si>
    <t>Newcastle</t>
  </si>
  <si>
    <t>Street, Traffic &amp; Entertainment Bylaws</t>
  </si>
  <si>
    <t>Application for permit to use taxi rank, per annum</t>
  </si>
  <si>
    <t>Application for permit to use bus rank, per annum</t>
  </si>
  <si>
    <t>Application for duplicate permit to use bus/taxi rank, per annum</t>
  </si>
  <si>
    <t>Escort of abnormal loads, etc, per hour or part thereof</t>
  </si>
  <si>
    <t>Abandoned vehicles</t>
  </si>
  <si>
    <t>Charge for removal, per vehicle</t>
  </si>
  <si>
    <t>Charge for storage for a period not exceeding 3 months, per day</t>
  </si>
  <si>
    <t>Parking meter fees - tariff for 60 minutes</t>
  </si>
  <si>
    <t>Rendering of services during special occasions contemplated in section 113A, per hour or part thereof</t>
  </si>
  <si>
    <t>Superintendent</t>
  </si>
  <si>
    <t>Traffic Officer</t>
  </si>
  <si>
    <t>Tariff for traffic escorts with funerals</t>
  </si>
  <si>
    <t>Refundable deposit payable by persons not resident in the AbaQulusi area</t>
  </si>
  <si>
    <t>Damage to books</t>
  </si>
  <si>
    <t>Estimated value of book as determined by Librarian</t>
  </si>
  <si>
    <t>Lost books</t>
  </si>
  <si>
    <t>Full cost of item</t>
  </si>
  <si>
    <t>Damage/loss to videos, flims or other material</t>
  </si>
  <si>
    <t>After normal office hours, per blockage</t>
  </si>
  <si>
    <t>Fee for providing sewer connection</t>
  </si>
  <si>
    <t>100mm connection</t>
  </si>
  <si>
    <t>Connections in excess of 100mm</t>
  </si>
  <si>
    <t>Reinstatement of existing footpaths, hardening of footpaths</t>
  </si>
  <si>
    <t>Special drainage, connecting stormwater drains and channels from private property to open channels adjoining curbs</t>
  </si>
  <si>
    <t>Reinstatement of road surfaces</t>
  </si>
  <si>
    <t>Hire of machinery</t>
  </si>
  <si>
    <t>Alerting stormwater culverts, channels, sewers, kerbs or footpaths to permit the erection of veranda columns or other structures</t>
  </si>
  <si>
    <t>When constructed after the street drain has been completed</t>
  </si>
  <si>
    <t>Additional vehicle entrance</t>
  </si>
  <si>
    <t>WATER AND SANITATION</t>
  </si>
  <si>
    <t>Unspayed female</t>
  </si>
  <si>
    <t>Refuse</t>
  </si>
  <si>
    <t>Bulk</t>
  </si>
  <si>
    <t>Units</t>
  </si>
  <si>
    <t>Indigent</t>
  </si>
  <si>
    <t>No</t>
  </si>
  <si>
    <t>Sanitation</t>
  </si>
  <si>
    <t>Water</t>
  </si>
  <si>
    <t>Business</t>
  </si>
  <si>
    <t>Electricity</t>
  </si>
  <si>
    <t>Demand</t>
  </si>
  <si>
    <t>Street lights</t>
  </si>
  <si>
    <t>Pre-paid</t>
  </si>
  <si>
    <t>Pre-paid - I</t>
  </si>
  <si>
    <t>Parking fines</t>
  </si>
  <si>
    <t>**  R 50.00 per 100 sticker / s  to be paid for each poster to be displayed for non-profit bodies.  These posters must display the fundraising numbers of the bodies or a formal constitution has to be submitted to Council.  No commercial advertising and logos of sponsors will be permitted to appear on such posters;</t>
  </si>
  <si>
    <t>Municipal</t>
  </si>
  <si>
    <t>Eskom free</t>
  </si>
  <si>
    <t>Basic charge</t>
  </si>
  <si>
    <t>Basic charge - Bus</t>
  </si>
  <si>
    <t>TARIFF STATISTICS</t>
  </si>
  <si>
    <t>Cut off water supply &amp;  restore of water supply</t>
  </si>
  <si>
    <t>Time of Use/Step Up Tariffs</t>
  </si>
  <si>
    <t>Small type animals, each</t>
  </si>
  <si>
    <t>Revisit to site if new connection is not ready for connection ( First Inspection free)</t>
  </si>
  <si>
    <t>Three phase conventional meter testing fee</t>
  </si>
  <si>
    <t>Programmed meter card/ Lost card</t>
  </si>
  <si>
    <t xml:space="preserve">Testing of PPM on site (in situ) </t>
  </si>
  <si>
    <t>Testing of Conventional on site (in situ)</t>
  </si>
  <si>
    <t>Refusal to accept connection per month</t>
  </si>
  <si>
    <t>Upgrade of Commercial and Industrial metering (Meter only) maximum demand</t>
  </si>
  <si>
    <t xml:space="preserve">Upgrade of Commercial and Industrial KVA metering (Meter only) </t>
  </si>
  <si>
    <t>Replacement of damaged Conventional Meter - single phase</t>
  </si>
  <si>
    <t>Replacement of Damaged Conventional Meter - three phase</t>
  </si>
  <si>
    <t>INTEREST ON OUTSTANDING ACCOUNTS - OTHER THAN RATES</t>
  </si>
  <si>
    <t>PRIME BANK RATE PLUS 1%</t>
  </si>
  <si>
    <t>REQUEST FOR REASONS FROM VALUER - OBJECTIONS (Section 53(2) of Municipal Property Rates Act, No 6 of 2004)</t>
  </si>
  <si>
    <t>PENALTY INTEREST ON OUTSTANDING RATES - Section Local Govt Municipal Property Rates Act, No 6 of 2004</t>
  </si>
  <si>
    <t>A  monthly fixed levy of (based on a minimum of 6  kilolitres)</t>
  </si>
  <si>
    <t xml:space="preserve">The same as in (1)above </t>
  </si>
  <si>
    <t>2011/2012</t>
  </si>
  <si>
    <t>2012/2013</t>
  </si>
  <si>
    <t>2013/2014</t>
  </si>
  <si>
    <t>2008/2009</t>
  </si>
  <si>
    <t>2009/2010</t>
  </si>
  <si>
    <t>NERSA</t>
  </si>
  <si>
    <t xml:space="preserve">tariffs, including payments of all  </t>
  </si>
  <si>
    <t xml:space="preserve">Domestic </t>
  </si>
  <si>
    <t xml:space="preserve">Flat </t>
  </si>
  <si>
    <t xml:space="preserve">Business : Small Users </t>
  </si>
  <si>
    <t xml:space="preserve">                    Large Users </t>
  </si>
  <si>
    <t>THE ABOVE TARIFFS DO NOT INCLUDE VAT</t>
  </si>
  <si>
    <t xml:space="preserve">              - per Kva</t>
  </si>
  <si>
    <t>R150.50 + VAT</t>
  </si>
  <si>
    <t>2014/2015</t>
  </si>
  <si>
    <t>R159.50 + VAT</t>
  </si>
  <si>
    <t>Cost +11%</t>
  </si>
  <si>
    <t>RATES CLEARANCE CERTIFICATE – Electronic Application</t>
  </si>
  <si>
    <t>RATES CLEARANCE CERTIFICATE – Manual Application</t>
  </si>
  <si>
    <t>Per stand, per day with a maximum of 6 persons per stand</t>
  </si>
  <si>
    <t>Registered sports clubs, per event or practice session.  Registered welfare organization with a “WO” number per event.</t>
  </si>
  <si>
    <t xml:space="preserve">                </t>
  </si>
  <si>
    <t xml:space="preserve">        </t>
  </si>
  <si>
    <t>Stands above 800 sq.m.VRYHEID</t>
  </si>
  <si>
    <t>Louwsburg.</t>
  </si>
  <si>
    <t>Hlobane, Vaalbank &amp; Thutukani</t>
  </si>
  <si>
    <t xml:space="preserve">      </t>
  </si>
  <si>
    <t>New service connection as per tariffs  including of all previous penalties and arrears</t>
  </si>
  <si>
    <t>New service connection as per tariffs including of all previous penalties and arrears</t>
  </si>
  <si>
    <t xml:space="preserve">    </t>
  </si>
  <si>
    <t>Current consumers to be reviewed after three months and deposit will be based on average of three months consumption</t>
  </si>
  <si>
    <t>New service connection as per tariffs, including payments of all previous penalties and arrears</t>
  </si>
  <si>
    <t xml:space="preserve">** Plus cost on new meter if meter damaged   </t>
  </si>
  <si>
    <t xml:space="preserve">      Niche in  columbarium, per niche</t>
  </si>
  <si>
    <t xml:space="preserve">      Niche in  columbarium, per niche </t>
  </si>
  <si>
    <t>Household consumers of municipal services within the municipal area of Abaqulusi Municipality</t>
  </si>
  <si>
    <t>Rent and removal during special occasions (excluding religious gatherings) of refuse containers not exceeding three days.</t>
  </si>
  <si>
    <t>Trades, businesses and industries, per bulk container within the Municipal Local Council area, per month (Vryheid, Bhekuzulu &amp; Hlobane area).</t>
  </si>
  <si>
    <t>Trades, businesses and industries, per container per month</t>
  </si>
  <si>
    <t>First 6kl free, thereafter</t>
  </si>
  <si>
    <t>2014/2016</t>
  </si>
  <si>
    <t>2015/2016</t>
  </si>
  <si>
    <t>see Service connections above</t>
  </si>
  <si>
    <t>Louwsburg – business</t>
  </si>
  <si>
    <t>Business and undeveloped stands which are not connected to the Council’s network:</t>
  </si>
  <si>
    <t>New service  connection as per connection as per tariffs including off all previos penalties and arrears</t>
  </si>
  <si>
    <t>As per domestic</t>
  </si>
  <si>
    <t>Basic</t>
  </si>
  <si>
    <t>a</t>
  </si>
  <si>
    <t>b</t>
  </si>
  <si>
    <t>c</t>
  </si>
  <si>
    <t>d</t>
  </si>
  <si>
    <t>e</t>
  </si>
  <si>
    <t>f</t>
  </si>
  <si>
    <t xml:space="preserve">All registered properties on which a single dwelling has  been erected and used as such, excluding properties   registered in the name of the State or State Departments   </t>
  </si>
  <si>
    <t>All erven registered in the name of the Municipality  excluding properties used for residential purposes</t>
  </si>
  <si>
    <t xml:space="preserve">Business &amp; Commercial </t>
  </si>
  <si>
    <t>Industrial Property</t>
  </si>
  <si>
    <t>Vacant land</t>
  </si>
  <si>
    <t>Agricultural</t>
  </si>
  <si>
    <t>Specified public benefit activity</t>
  </si>
  <si>
    <t>Specialised Non-Market properties</t>
  </si>
  <si>
    <t>Reductions:</t>
  </si>
  <si>
    <t>Rebates</t>
  </si>
  <si>
    <t xml:space="preserve">Residental rebate </t>
  </si>
  <si>
    <t>Indigent, pensioners, persons with disability grants, child headed households - equivalent to R65,000</t>
  </si>
  <si>
    <r>
      <t xml:space="preserve">All erven zoned as town lands - </t>
    </r>
    <r>
      <rPr>
        <b/>
        <sz val="11"/>
        <rFont val="Arial"/>
        <family val="2"/>
      </rPr>
      <t>100%</t>
    </r>
  </si>
  <si>
    <r>
      <t xml:space="preserve">All erven zoned as agricultural  - </t>
    </r>
    <r>
      <rPr>
        <b/>
        <sz val="11"/>
        <rFont val="Arial"/>
        <family val="2"/>
      </rPr>
      <t>0%</t>
    </r>
  </si>
  <si>
    <r>
      <t xml:space="preserve">Public Service Infrastructure - </t>
    </r>
    <r>
      <rPr>
        <b/>
        <sz val="11"/>
        <rFont val="Arial"/>
        <family val="2"/>
      </rPr>
      <t>30%</t>
    </r>
  </si>
  <si>
    <r>
      <t xml:space="preserve">State Owned Properties - </t>
    </r>
    <r>
      <rPr>
        <b/>
        <sz val="11"/>
        <rFont val="Arial"/>
        <family val="2"/>
      </rPr>
      <t>0%</t>
    </r>
  </si>
  <si>
    <r>
      <t xml:space="preserve">Bhekuzulu </t>
    </r>
    <r>
      <rPr>
        <sz val="11"/>
        <rFont val="Arial"/>
        <family val="2"/>
      </rPr>
      <t xml:space="preserve"> -  All registered properties on which a single dwelling has been erected and used as such, excluding properties registered in the name of the State or State departments.</t>
    </r>
  </si>
  <si>
    <r>
      <t>Louwsburg</t>
    </r>
    <r>
      <rPr>
        <sz val="11"/>
        <rFont val="Arial"/>
        <family val="2"/>
      </rPr>
      <t xml:space="preserve"> - All registered properties, excluding properties registered in the name of the State or State departments.</t>
    </r>
  </si>
  <si>
    <r>
      <t>Mzamo</t>
    </r>
    <r>
      <rPr>
        <sz val="11"/>
        <rFont val="Arial"/>
        <family val="2"/>
      </rPr>
      <t xml:space="preserve"> - All registered properties, excluding properties   registered in the name of the State or State departments.</t>
    </r>
  </si>
  <si>
    <t>Hlobane Area -</t>
  </si>
  <si>
    <t>All registered properties on which a single dwelling has been  erected as used as such excluding State properties :</t>
  </si>
  <si>
    <t xml:space="preserve">      -  Hlobane</t>
  </si>
  <si>
    <t xml:space="preserve">      -  Vaalbank</t>
  </si>
  <si>
    <t xml:space="preserve">      -  Thutukani</t>
  </si>
  <si>
    <t>Businesses  :  refer to all other properties</t>
  </si>
  <si>
    <t>eMondlo  :</t>
  </si>
  <si>
    <t>All registered properties on which a single dwelling has been   erected and used as such, excluding state properties.</t>
  </si>
  <si>
    <t>Businesses vacant land</t>
  </si>
  <si>
    <t>The following rebate in respect of assessment rates be allowed  :</t>
  </si>
  <si>
    <t>Abaqulusi Municipality</t>
  </si>
  <si>
    <t>i</t>
  </si>
  <si>
    <t>ii</t>
  </si>
  <si>
    <t>iii</t>
  </si>
  <si>
    <t>iv</t>
  </si>
  <si>
    <t>v</t>
  </si>
  <si>
    <t>For the laying of a connection pipe with a  the diameter of not more than 20 mm from the mains to boundary of the applicant’s property.</t>
  </si>
  <si>
    <t>For the laying of a connection pipe with a  diameter of  more than 20 mm.</t>
  </si>
  <si>
    <t>Test of water meters (per meter) up to 20 mm</t>
  </si>
  <si>
    <t>Test of water meters greater than 20 mm</t>
  </si>
  <si>
    <t>A basic charge</t>
  </si>
  <si>
    <t>Water consumption per kilolitre</t>
  </si>
  <si>
    <t>0 - 6kl</t>
  </si>
  <si>
    <t>6.01 - 30kl</t>
  </si>
  <si>
    <t>30.01 -   99kl</t>
  </si>
  <si>
    <t>99.01  and above</t>
  </si>
  <si>
    <t>A Basic Charge</t>
  </si>
  <si>
    <t>Water consumption per kilolitre:</t>
  </si>
  <si>
    <t>Where working water meters are installed for consumption of measured purified water per  month.</t>
  </si>
  <si>
    <t>0 -  30kl</t>
  </si>
  <si>
    <t xml:space="preserve">A basic charge per 2000 sq.m or part thereof per  month        </t>
  </si>
  <si>
    <t>An additional sewerage charge:</t>
  </si>
  <si>
    <t>Businesses -  75% water consumption</t>
  </si>
  <si>
    <t>Flats and Town Houses per unit per month.</t>
  </si>
  <si>
    <t>Vryheid &amp; Bhekuzulu  :</t>
  </si>
  <si>
    <t>Stand 0 - 800 sq.m.</t>
  </si>
  <si>
    <t>Stand 801 - 2000 sq.m.</t>
  </si>
  <si>
    <t>Stand above 2000 sq.m. for the first 2000 sq.m</t>
  </si>
  <si>
    <t>Hlobane, Vaalbank: Basic charge per 2000sq.m</t>
  </si>
  <si>
    <t>Thutukani: Basic charge per 2000 sq.m</t>
  </si>
  <si>
    <t>eMondlo</t>
  </si>
  <si>
    <t>Coronation &amp; Nkogolwane</t>
  </si>
  <si>
    <t>Where no working water meters are installed and which are developed and occupied. - per kilolitre</t>
  </si>
  <si>
    <t>Hlobane &amp; Vaalbank</t>
  </si>
  <si>
    <t>Thutukani  (Where no meters exist , nor read or broken)  (As soon as meters are read) (Once meters are read, the basic falls away and the consumer will be billed for consumption alone)</t>
  </si>
  <si>
    <t>Basic Charge :</t>
  </si>
  <si>
    <t xml:space="preserve">Consumption  :  Indigent Consumers                         </t>
  </si>
  <si>
    <t xml:space="preserve">Consumption  :  Other Consumers                         </t>
  </si>
  <si>
    <t>eMondlo, Coronation &amp; Nkogolwane</t>
  </si>
  <si>
    <t>Domestic  Consumer:</t>
  </si>
  <si>
    <t>VEHICLE ENTRANCES</t>
  </si>
  <si>
    <t>Building of vehicle entrance per sq.m. incl. VAT</t>
  </si>
  <si>
    <r>
      <rPr>
        <b/>
        <u/>
        <sz val="11"/>
        <rFont val="Arial"/>
        <family val="2"/>
      </rPr>
      <t>MISCELLANEOUS SERVICE</t>
    </r>
    <r>
      <rPr>
        <sz val="11"/>
        <rFont val="Arial"/>
        <family val="2"/>
      </rPr>
      <t xml:space="preserve">    :</t>
    </r>
  </si>
  <si>
    <t>DRAINAGE BY-LAWS</t>
  </si>
  <si>
    <t>Other charges</t>
  </si>
  <si>
    <t>For inspection of each complete test.</t>
  </si>
  <si>
    <t>For every connection required in terms of the by-laws</t>
  </si>
  <si>
    <t>For any extended connection the cost of the  additional length required shall be paid by the owner at cost of labour and material, plus 10%</t>
  </si>
  <si>
    <t>Documents  :</t>
  </si>
  <si>
    <t>Photostat copies per A4 copy</t>
  </si>
  <si>
    <t>Photostat copies per A3 copy</t>
  </si>
  <si>
    <t>Prints of plans - (Paper) :</t>
  </si>
  <si>
    <t>Sepia/Plastic</t>
  </si>
  <si>
    <t xml:space="preserve">              </t>
  </si>
  <si>
    <t>Single phase low voltage supply not exceeding 16 kVA - Domestic consumers only.</t>
  </si>
  <si>
    <t xml:space="preserve">Meter component (pre-payment)   see Service Connections                                       </t>
  </si>
  <si>
    <t>Demand charge (consumer to supply own labour plus material, according to council’s specification  council only connect consumers cable to the network</t>
  </si>
  <si>
    <t>Other consumers</t>
  </si>
  <si>
    <t>The demand charge is :</t>
  </si>
  <si>
    <t>Prepayment - per meter</t>
  </si>
  <si>
    <t>Conventional - per meter</t>
  </si>
  <si>
    <t>Single-phase low-voltage supply not exceeding 16 kVA  :</t>
  </si>
  <si>
    <t xml:space="preserve">Vryheid </t>
  </si>
  <si>
    <t>Bhekuzulu</t>
  </si>
  <si>
    <r>
      <t>CONNECTION FEES</t>
    </r>
    <r>
      <rPr>
        <b/>
        <sz val="11"/>
        <rFont val="Arial"/>
        <family val="2"/>
      </rPr>
      <t xml:space="preserve"> </t>
    </r>
    <r>
      <rPr>
        <sz val="11"/>
        <rFont val="Arial"/>
        <family val="2"/>
      </rPr>
      <t>: (New connections)</t>
    </r>
  </si>
  <si>
    <r>
      <t>METER TAMPERING</t>
    </r>
    <r>
      <rPr>
        <sz val="11"/>
        <rFont val="Arial"/>
        <family val="2"/>
      </rPr>
      <t xml:space="preserve">  :</t>
    </r>
  </si>
  <si>
    <r>
      <t>TEST ELECTRICITY METERS</t>
    </r>
    <r>
      <rPr>
        <sz val="11"/>
        <rFont val="Arial"/>
        <family val="2"/>
      </rPr>
      <t xml:space="preserve">  :</t>
    </r>
  </si>
  <si>
    <r>
      <t>HIRING OF EQUIPMENT</t>
    </r>
    <r>
      <rPr>
        <sz val="11"/>
        <rFont val="Arial"/>
        <family val="2"/>
      </rPr>
      <t xml:space="preserve">  :  </t>
    </r>
  </si>
  <si>
    <r>
      <t>SERVICE CONNECTIONS</t>
    </r>
    <r>
      <rPr>
        <b/>
        <sz val="11"/>
        <rFont val="Arial"/>
        <family val="2"/>
      </rPr>
      <t xml:space="preserve">  :  ALL AREAS</t>
    </r>
  </si>
  <si>
    <r>
      <t>BHEKUZULU CONNECTIONS</t>
    </r>
    <r>
      <rPr>
        <sz val="11"/>
        <rFont val="Arial"/>
        <family val="2"/>
      </rPr>
      <t xml:space="preserve">  :</t>
    </r>
  </si>
  <si>
    <t xml:space="preserve">             </t>
  </si>
  <si>
    <t xml:space="preserve"> Three-phase low-voltage supply not exceeding 70 kVA - per meter</t>
  </si>
  <si>
    <t>Three-phase low-voltage supply exceeding 70 kVA - per meter</t>
  </si>
  <si>
    <t xml:space="preserve"> Three-phase high-voltage supply (11000 volt) -  per meter</t>
  </si>
  <si>
    <t>Single-phase low-voltage supply not exceeding 16 KVA - per metre</t>
  </si>
  <si>
    <t>Three-phase low-voltage supply not exceeding 70KVA - per Kva</t>
  </si>
  <si>
    <t>Three-phase low-voltage supply exceeding 70 kVA but not 150 KVA</t>
  </si>
  <si>
    <t>Three-phase low-voltage supply exceeding 150 KVA - per Kva or actual cost whichever is the highest</t>
  </si>
  <si>
    <t>Three-phase high voltage supply  (11000 volt) -  or the actual cost whichever is the highest</t>
  </si>
  <si>
    <t>Hire of King Zwelithini and Library Halls – Bhekuzulu:</t>
  </si>
  <si>
    <t>Hire of hall for functions or political meetings</t>
  </si>
  <si>
    <t>Hire of hall by sports clubs, churches, welfare organizations, schools and non-political youth organizations, per event or practice session.</t>
  </si>
  <si>
    <t xml:space="preserve">Any meetings in hall    </t>
  </si>
  <si>
    <t>Hire of hall for Council functions and ward committee meetings ** (If adhere to Council Resolution)</t>
  </si>
  <si>
    <t>Hire of conference room : King Zwelthini Hall</t>
  </si>
  <si>
    <t>Meetings</t>
  </si>
  <si>
    <t>Welfare organizations</t>
  </si>
  <si>
    <t>Hire of Hall only  :</t>
  </si>
  <si>
    <t>Hire of hall for functions or political meetings.</t>
  </si>
  <si>
    <t>Hire of hall by registered sports clubs and welfare organizations, schools, churches or non-political youth organizations, per event or practice session - per event</t>
  </si>
  <si>
    <t>Any other meeting</t>
  </si>
  <si>
    <t>Hire of hall for Council functions and ward committee meetings  * (If adhere to Council Resolution)</t>
  </si>
  <si>
    <t>Hire of halls for functions or political meetings</t>
  </si>
  <si>
    <t>Hire of hall by registered sports clubs and welfare organizations, schools, churches or non-political youth organizations, per event or practice session.</t>
  </si>
  <si>
    <t>Any meetings in hall</t>
  </si>
  <si>
    <t>Hire of hall for Council functions and ward committee meetings (If adhered to by Council resolution)</t>
  </si>
  <si>
    <t>Exhumation</t>
  </si>
  <si>
    <t>Cemetery Fees</t>
  </si>
  <si>
    <t>Weekdays :</t>
  </si>
  <si>
    <t>Weekends and</t>
  </si>
  <si>
    <t xml:space="preserve">Erection of  monument  </t>
  </si>
  <si>
    <t>Hall of remembrance:</t>
  </si>
  <si>
    <t>Erection of  monument  or  tombstone, per  stone</t>
  </si>
  <si>
    <t>Fines for late books and material per week  or part thereof per book or item.</t>
  </si>
  <si>
    <t>Adults Books</t>
  </si>
  <si>
    <t>Children Books</t>
  </si>
  <si>
    <t>Talking Books</t>
  </si>
  <si>
    <t>Audio cassettes, records and compact discs</t>
  </si>
  <si>
    <t>Art prints</t>
  </si>
  <si>
    <t>Fines for late material per day or part thereof per item :</t>
  </si>
  <si>
    <t>Videos</t>
  </si>
  <si>
    <t>Other library material, eg. jigsaw puzzles</t>
  </si>
  <si>
    <t>Lost or damaged barcodes and membership cards</t>
  </si>
  <si>
    <t>Processing fee for new members and renewals.</t>
  </si>
  <si>
    <t>Photocopies A4</t>
  </si>
  <si>
    <t xml:space="preserve">Hire of halls for functions or political meetings </t>
  </si>
  <si>
    <t>Hire of hall by registered sports clubs and welfare   organizations, schools, churches or non-political youth  organizations, per event or practice session.</t>
  </si>
  <si>
    <t>Any meetings in hall.</t>
  </si>
  <si>
    <t>Hire of hall for Council functions and ward committee meetings (If adhered to by Council resolution).</t>
  </si>
  <si>
    <t>2016/2017</t>
  </si>
  <si>
    <t>Demand side management levy</t>
  </si>
  <si>
    <t>Network charge</t>
  </si>
  <si>
    <t>Plus R 6.10 for each 1000 sq.m. or part thereof in excess of 4000 sq.m.</t>
  </si>
  <si>
    <t>Plus R 66.10 for each 1000 sq.m. or part thereof in excess of 10000 sq.m.</t>
  </si>
  <si>
    <t xml:space="preserve">LIBRARY HALL </t>
  </si>
  <si>
    <t>OTHER TARRIF OF CHARGES</t>
  </si>
  <si>
    <t>Dog licenses</t>
  </si>
  <si>
    <t>Tents in parks</t>
  </si>
  <si>
    <t>Illegal dumping</t>
  </si>
  <si>
    <t>Incorrect dumping on dump site</t>
  </si>
  <si>
    <t>Putting out refuse on worong days</t>
  </si>
  <si>
    <t>Incorrect Bylaws</t>
  </si>
  <si>
    <t>PARKS</t>
  </si>
  <si>
    <t>Washing cars in the street</t>
  </si>
  <si>
    <t>Pitching of tents on municipal property - tarrif per day</t>
  </si>
  <si>
    <t>Putting up tents without permission</t>
  </si>
  <si>
    <t>Building rubble on pavement</t>
  </si>
  <si>
    <t>2017/2018</t>
  </si>
  <si>
    <t>APPROVEDED TARIFFS</t>
  </si>
  <si>
    <r>
      <rPr>
        <b/>
        <u/>
        <sz val="11"/>
        <rFont val="Arial"/>
        <family val="2"/>
      </rPr>
      <t>WATER SUPPLY BYLAWS</t>
    </r>
    <r>
      <rPr>
        <b/>
        <sz val="11"/>
        <rFont val="Arial"/>
        <family val="2"/>
      </rPr>
      <t xml:space="preserve">  :</t>
    </r>
  </si>
  <si>
    <r>
      <t>Basic Water</t>
    </r>
    <r>
      <rPr>
        <b/>
        <sz val="11"/>
        <rFont val="Arial"/>
        <family val="2"/>
      </rPr>
      <t xml:space="preserve"> : (Vryheid, Bhekuzulu, Hlobane, Emondlo, Vaalbank area)</t>
    </r>
  </si>
  <si>
    <r>
      <t>Water Consumption</t>
    </r>
    <r>
      <rPr>
        <b/>
        <sz val="11"/>
        <rFont val="Arial"/>
        <family val="2"/>
      </rPr>
      <t xml:space="preserve">  :</t>
    </r>
  </si>
  <si>
    <r>
      <rPr>
        <b/>
        <u/>
        <sz val="11"/>
        <rFont val="Arial"/>
        <family val="2"/>
      </rPr>
      <t>Vryheid, Bhekuzulu Hlobane, Vaalbank Tutukani</t>
    </r>
    <r>
      <rPr>
        <b/>
        <sz val="11"/>
        <rFont val="Arial"/>
        <family val="2"/>
      </rPr>
      <t xml:space="preserve">  :</t>
    </r>
  </si>
  <si>
    <r>
      <rPr>
        <b/>
        <u/>
        <sz val="11"/>
        <rFont val="Arial"/>
        <family val="2"/>
      </rPr>
      <t>Hlobane, Vaalbank, Thutukani</t>
    </r>
    <r>
      <rPr>
        <b/>
        <sz val="11"/>
        <rFont val="Arial"/>
        <family val="2"/>
      </rPr>
      <t xml:space="preserve">  :</t>
    </r>
  </si>
  <si>
    <r>
      <t xml:space="preserve">    </t>
    </r>
    <r>
      <rPr>
        <b/>
        <sz val="11"/>
        <rFont val="Arial"/>
        <family val="2"/>
      </rPr>
      <t>Domestic Consumer :</t>
    </r>
  </si>
  <si>
    <r>
      <rPr>
        <b/>
        <u/>
        <sz val="11"/>
        <rFont val="Arial"/>
        <family val="2"/>
      </rPr>
      <t>Louwsburg</t>
    </r>
    <r>
      <rPr>
        <b/>
        <sz val="11"/>
        <rFont val="Arial"/>
        <family val="2"/>
      </rPr>
      <t xml:space="preserve">  :</t>
    </r>
  </si>
  <si>
    <r>
      <t xml:space="preserve">Basic Availability Water : </t>
    </r>
    <r>
      <rPr>
        <sz val="11"/>
        <rFont val="Arial"/>
        <family val="2"/>
      </rPr>
      <t xml:space="preserve">Without water connection, but  connectable                   </t>
    </r>
  </si>
  <si>
    <r>
      <t xml:space="preserve">    </t>
    </r>
    <r>
      <rPr>
        <b/>
        <sz val="11"/>
        <rFont val="Arial"/>
        <family val="2"/>
      </rPr>
      <t>Basic Water per month</t>
    </r>
  </si>
  <si>
    <r>
      <t xml:space="preserve"> </t>
    </r>
    <r>
      <rPr>
        <b/>
        <u/>
        <sz val="11"/>
        <rFont val="Arial"/>
        <family val="2"/>
      </rPr>
      <t>Other Consumers</t>
    </r>
  </si>
  <si>
    <r>
      <t xml:space="preserve">    </t>
    </r>
    <r>
      <rPr>
        <b/>
        <sz val="11"/>
        <rFont val="Arial"/>
        <family val="2"/>
      </rPr>
      <t xml:space="preserve">Business &amp; State </t>
    </r>
  </si>
  <si>
    <r>
      <t>Water Deposit</t>
    </r>
    <r>
      <rPr>
        <sz val="11"/>
        <rFont val="Arial"/>
        <family val="2"/>
      </rPr>
      <t xml:space="preserve"> :</t>
    </r>
  </si>
  <si>
    <r>
      <t>Basic sewerage</t>
    </r>
    <r>
      <rPr>
        <sz val="11"/>
        <rFont val="Arial"/>
        <family val="2"/>
      </rPr>
      <t xml:space="preserve"> :  </t>
    </r>
    <r>
      <rPr>
        <b/>
        <sz val="11"/>
        <rFont val="Arial"/>
        <family val="2"/>
      </rPr>
      <t>(Vryheid, Bhekuzulu, Hlobane, Emondlo area.)</t>
    </r>
  </si>
  <si>
    <r>
      <t>Domestic</t>
    </r>
    <r>
      <rPr>
        <b/>
        <sz val="11"/>
        <rFont val="Arial"/>
        <family val="2"/>
      </rPr>
      <t xml:space="preserve">  :</t>
    </r>
  </si>
  <si>
    <r>
      <t>LIBRARY</t>
    </r>
    <r>
      <rPr>
        <b/>
        <sz val="11"/>
        <rFont val="Arial"/>
        <family val="2"/>
      </rPr>
      <t xml:space="preserve"> </t>
    </r>
  </si>
  <si>
    <r>
      <t>GRAZING FEES  :  LOUWSBURG</t>
    </r>
    <r>
      <rPr>
        <sz val="11"/>
        <rFont val="Arial"/>
        <family val="2"/>
      </rPr>
      <t>:</t>
    </r>
  </si>
  <si>
    <t>DEPOSITS : ELECTRICITY - NEW APPLICATIONS</t>
  </si>
  <si>
    <t>DRAFT TARIFFS</t>
  </si>
  <si>
    <t>State Owned Properties - 0%</t>
  </si>
  <si>
    <t>2a</t>
  </si>
  <si>
    <t>Intongonono Enviromental Centre</t>
  </si>
  <si>
    <t>Intongonono Enviromental Centre  : deposit</t>
  </si>
  <si>
    <t>Reconnection  fee After hours inline with penalty charge</t>
  </si>
  <si>
    <t>2018/2019</t>
  </si>
  <si>
    <t>TOWN PLANNING APPLICATION FEES AND TARIFFS</t>
  </si>
  <si>
    <t>Town Planning (A)</t>
  </si>
  <si>
    <t>(a)</t>
  </si>
  <si>
    <t>Vryheid Town Planning Scheme Documents</t>
  </si>
  <si>
    <t>(c)</t>
  </si>
  <si>
    <t>Zoning Certificates</t>
  </si>
  <si>
    <t>(d)</t>
  </si>
  <si>
    <t>GIS Copies</t>
  </si>
  <si>
    <t>Town Planning (B)</t>
  </si>
  <si>
    <t>Development Applications</t>
  </si>
  <si>
    <t>(b)</t>
  </si>
  <si>
    <t xml:space="preserve">TOWNSHIP ESTABLISHMENT </t>
  </si>
  <si>
    <t>As per quotation</t>
  </si>
  <si>
    <t>As per technical services</t>
  </si>
  <si>
    <t>SCHEMES</t>
  </si>
  <si>
    <t>DEVELOPMENT OF LAND SITUATED OUTSIDE THE SCHEME</t>
  </si>
  <si>
    <t>As per technical services or ZDM</t>
  </si>
  <si>
    <t>(e)</t>
  </si>
  <si>
    <t>ALTERATION, SUSPENSION AND DELETION OF RESTRICTIONS RELATING TO LAND</t>
  </si>
  <si>
    <t>(f)</t>
  </si>
  <si>
    <t>PERMANENT CLOSURE OF PUBLIC PLACES</t>
  </si>
  <si>
    <t>(g)</t>
  </si>
  <si>
    <t>AUTHORISATION OF AN UNLAWFUL ACTIVITY WHERE THE ACTIVITY RESULTS IN A LAND USE OR LAND DEVELOPMENT APPLICATION</t>
  </si>
  <si>
    <t>(h)</t>
  </si>
  <si>
    <t>PENALTIES FOR NON-COMPLIANCE OF LEGISLATION AND BY-LAWS OF ABAQULUSI MUNICIPALITY</t>
  </si>
  <si>
    <t>(i)</t>
  </si>
  <si>
    <t>ACCESS TO INFORMATION</t>
  </si>
  <si>
    <t>(j)</t>
  </si>
  <si>
    <t>Lodging of Appeal</t>
  </si>
  <si>
    <t>Deposit (Refundable)</t>
  </si>
  <si>
    <t>CORPORATE SERVICES</t>
  </si>
  <si>
    <r>
      <t>1.</t>
    </r>
    <r>
      <rPr>
        <b/>
        <sz val="7"/>
        <rFont val="Times New Roman"/>
        <family val="1"/>
      </rPr>
      <t xml:space="preserve">                   </t>
    </r>
    <r>
      <rPr>
        <b/>
        <sz val="11"/>
        <rFont val="Calibri"/>
        <family val="2"/>
      </rPr>
      <t>All approvals of applications for services listed below shall be subject to the applicant obtaining a clearance certificate to the effect that the AbaQulusi Municipal accounts in the name of the applicant/owner are not in arrears.</t>
    </r>
  </si>
  <si>
    <r>
      <t>(1)</t>
    </r>
    <r>
      <rPr>
        <b/>
        <sz val="7"/>
        <rFont val="Times New Roman"/>
        <family val="1"/>
      </rPr>
      <t xml:space="preserve">    </t>
    </r>
    <r>
      <rPr>
        <b/>
        <sz val="11"/>
        <rFont val="Calibri"/>
        <family val="2"/>
      </rPr>
      <t>Search Fee, per document</t>
    </r>
  </si>
  <si>
    <r>
      <t>(2)</t>
    </r>
    <r>
      <rPr>
        <b/>
        <sz val="7"/>
        <rFont val="Times New Roman"/>
        <family val="1"/>
      </rPr>
      <t xml:space="preserve">    </t>
    </r>
    <r>
      <rPr>
        <b/>
        <sz val="11"/>
        <rFont val="Calibri"/>
        <family val="2"/>
      </rPr>
      <t xml:space="preserve">Issuing of SG Diagram </t>
    </r>
  </si>
  <si>
    <r>
      <t>(3)</t>
    </r>
    <r>
      <rPr>
        <b/>
        <sz val="7"/>
        <rFont val="Times New Roman"/>
        <family val="1"/>
      </rPr>
      <t xml:space="preserve">    </t>
    </r>
    <r>
      <rPr>
        <b/>
        <sz val="11"/>
        <rFont val="Calibri"/>
        <family val="2"/>
      </rPr>
      <t>Aerial Maps</t>
    </r>
  </si>
  <si>
    <r>
      <t>(i)</t>
    </r>
    <r>
      <rPr>
        <sz val="7"/>
        <rFont val="Times New Roman"/>
        <family val="1"/>
      </rPr>
      <t xml:space="preserve">      </t>
    </r>
    <r>
      <rPr>
        <sz val="11"/>
        <rFont val="Calibri"/>
        <family val="2"/>
      </rPr>
      <t>A4 copy</t>
    </r>
  </si>
  <si>
    <r>
      <t>(ii)</t>
    </r>
    <r>
      <rPr>
        <sz val="7"/>
        <rFont val="Times New Roman"/>
        <family val="1"/>
      </rPr>
      <t xml:space="preserve">    </t>
    </r>
    <r>
      <rPr>
        <sz val="11"/>
        <rFont val="Calibri"/>
        <family val="2"/>
      </rPr>
      <t>A3 copy</t>
    </r>
  </si>
  <si>
    <r>
      <t>(iii)</t>
    </r>
    <r>
      <rPr>
        <sz val="7"/>
        <rFont val="Times New Roman"/>
        <family val="1"/>
      </rPr>
      <t xml:space="preserve">   </t>
    </r>
    <r>
      <rPr>
        <sz val="11"/>
        <rFont val="Calibri"/>
        <family val="2"/>
      </rPr>
      <t>A2 copy</t>
    </r>
  </si>
  <si>
    <r>
      <t>(iv)</t>
    </r>
    <r>
      <rPr>
        <sz val="7"/>
        <rFont val="Times New Roman"/>
        <family val="1"/>
      </rPr>
      <t xml:space="preserve">  </t>
    </r>
    <r>
      <rPr>
        <sz val="11"/>
        <rFont val="Calibri"/>
        <family val="2"/>
      </rPr>
      <t>A1 copy</t>
    </r>
  </si>
  <si>
    <r>
      <t>(v)</t>
    </r>
    <r>
      <rPr>
        <sz val="7"/>
        <rFont val="Times New Roman"/>
        <family val="1"/>
      </rPr>
      <t xml:space="preserve">    </t>
    </r>
    <r>
      <rPr>
        <sz val="11"/>
        <rFont val="Calibri"/>
        <family val="2"/>
      </rPr>
      <t>A0 copy</t>
    </r>
  </si>
  <si>
    <r>
      <t>(4)</t>
    </r>
    <r>
      <rPr>
        <b/>
        <sz val="7"/>
        <rFont val="Times New Roman"/>
        <family val="1"/>
      </rPr>
      <t xml:space="preserve">    </t>
    </r>
    <r>
      <rPr>
        <b/>
        <sz val="11"/>
        <rFont val="Calibri"/>
        <family val="2"/>
      </rPr>
      <t>Zoning and Land Use Maps</t>
    </r>
  </si>
  <si>
    <r>
      <t>(5)</t>
    </r>
    <r>
      <rPr>
        <b/>
        <sz val="7"/>
        <rFont val="Times New Roman"/>
        <family val="1"/>
      </rPr>
      <t xml:space="preserve">    </t>
    </r>
    <r>
      <rPr>
        <b/>
        <sz val="11"/>
        <rFont val="Calibri"/>
        <family val="2"/>
      </rPr>
      <t>Cadastral and General Layout Maps (Black and White)</t>
    </r>
  </si>
  <si>
    <r>
      <t>(i)</t>
    </r>
    <r>
      <rPr>
        <sz val="7"/>
        <rFont val="Times New Roman"/>
        <family val="1"/>
      </rPr>
      <t xml:space="preserve">        </t>
    </r>
    <r>
      <rPr>
        <sz val="11"/>
        <rFont val="Calibri"/>
        <family val="2"/>
      </rPr>
      <t>A4 copy</t>
    </r>
  </si>
  <si>
    <r>
      <t>(ii)</t>
    </r>
    <r>
      <rPr>
        <sz val="7"/>
        <rFont val="Times New Roman"/>
        <family val="1"/>
      </rPr>
      <t xml:space="preserve">      </t>
    </r>
    <r>
      <rPr>
        <sz val="11"/>
        <rFont val="Calibri"/>
        <family val="2"/>
      </rPr>
      <t>A3 copy</t>
    </r>
  </si>
  <si>
    <r>
      <t>(iii)</t>
    </r>
    <r>
      <rPr>
        <sz val="7"/>
        <rFont val="Times New Roman"/>
        <family val="1"/>
      </rPr>
      <t xml:space="preserve">     </t>
    </r>
    <r>
      <rPr>
        <sz val="11"/>
        <rFont val="Calibri"/>
        <family val="2"/>
      </rPr>
      <t>A2 copy</t>
    </r>
  </si>
  <si>
    <r>
      <t>(iv)</t>
    </r>
    <r>
      <rPr>
        <sz val="7"/>
        <rFont val="Times New Roman"/>
        <family val="1"/>
      </rPr>
      <t xml:space="preserve">    </t>
    </r>
    <r>
      <rPr>
        <sz val="11"/>
        <rFont val="Calibri"/>
        <family val="2"/>
      </rPr>
      <t>A1 copy</t>
    </r>
  </si>
  <si>
    <r>
      <t>(v)</t>
    </r>
    <r>
      <rPr>
        <sz val="7"/>
        <rFont val="Times New Roman"/>
        <family val="1"/>
      </rPr>
      <t xml:space="preserve">      </t>
    </r>
    <r>
      <rPr>
        <sz val="11"/>
        <rFont val="Calibri"/>
        <family val="2"/>
      </rPr>
      <t>A0 copy</t>
    </r>
  </si>
  <si>
    <r>
      <t>(i)</t>
    </r>
    <r>
      <rPr>
        <sz val="7"/>
        <rFont val="Times New Roman"/>
        <family val="1"/>
      </rPr>
      <t xml:space="preserve">      </t>
    </r>
    <r>
      <rPr>
        <sz val="11"/>
        <rFont val="Calibri"/>
        <family val="2"/>
      </rPr>
      <t>Development application pre-assessment fee to be charged to the applicant or agent acting on behalf of the applicants</t>
    </r>
  </si>
  <si>
    <r>
      <t>(ii)</t>
    </r>
    <r>
      <rPr>
        <sz val="7"/>
        <rFont val="Times New Roman"/>
        <family val="1"/>
      </rPr>
      <t xml:space="preserve">    </t>
    </r>
    <r>
      <rPr>
        <sz val="11"/>
        <rFont val="Calibri"/>
        <family val="2"/>
      </rPr>
      <t>Re-submission of development application after lodging pre-submission: fee to be charged to the applicant or agent acting on behalf of the applicant</t>
    </r>
  </si>
  <si>
    <r>
      <t>(1)</t>
    </r>
    <r>
      <rPr>
        <b/>
        <sz val="7"/>
        <rFont val="Times New Roman"/>
        <family val="1"/>
      </rPr>
      <t xml:space="preserve">      </t>
    </r>
    <r>
      <rPr>
        <b/>
        <sz val="11"/>
        <rFont val="Calibri"/>
        <family val="2"/>
      </rPr>
      <t>Subdivsion, Consolidation and township approval</t>
    </r>
  </si>
  <si>
    <r>
      <t>(i)</t>
    </r>
    <r>
      <rPr>
        <sz val="7"/>
        <rFont val="Times New Roman"/>
        <family val="1"/>
      </rPr>
      <t xml:space="preserve">      </t>
    </r>
    <r>
      <rPr>
        <sz val="11"/>
        <rFont val="Calibri"/>
        <family val="2"/>
      </rPr>
      <t>Subdivision of land: 2-5 portions</t>
    </r>
  </si>
  <si>
    <r>
      <t>(ii)</t>
    </r>
    <r>
      <rPr>
        <sz val="7"/>
        <rFont val="Times New Roman"/>
        <family val="1"/>
      </rPr>
      <t xml:space="preserve">    </t>
    </r>
    <r>
      <rPr>
        <sz val="11"/>
        <rFont val="Calibri"/>
        <family val="2"/>
      </rPr>
      <t>Subdivsion of land: 6-10 portions</t>
    </r>
  </si>
  <si>
    <r>
      <t>(iii)</t>
    </r>
    <r>
      <rPr>
        <sz val="7"/>
        <rFont val="Times New Roman"/>
        <family val="1"/>
      </rPr>
      <t xml:space="preserve">   </t>
    </r>
    <r>
      <rPr>
        <sz val="11"/>
        <rFont val="Calibri"/>
        <family val="2"/>
      </rPr>
      <t>Subdivsion of land: 11- 15 portions</t>
    </r>
  </si>
  <si>
    <r>
      <t>(iv)</t>
    </r>
    <r>
      <rPr>
        <sz val="7"/>
        <rFont val="Times New Roman"/>
        <family val="1"/>
      </rPr>
      <t xml:space="preserve">  </t>
    </r>
    <r>
      <rPr>
        <sz val="11"/>
        <rFont val="Calibri"/>
        <family val="2"/>
      </rPr>
      <t>Subdivsion of land:  greater than 15 portions</t>
    </r>
  </si>
  <si>
    <r>
      <t>(v)</t>
    </r>
    <r>
      <rPr>
        <sz val="7"/>
        <rFont val="Times New Roman"/>
        <family val="1"/>
      </rPr>
      <t xml:space="preserve">    </t>
    </r>
    <r>
      <rPr>
        <sz val="11"/>
        <rFont val="Calibri"/>
        <family val="2"/>
      </rPr>
      <t>Plus charge per extra subdivision created in addition to basic fee</t>
    </r>
  </si>
  <si>
    <r>
      <t>(vi)</t>
    </r>
    <r>
      <rPr>
        <sz val="7"/>
        <rFont val="Times New Roman"/>
        <family val="1"/>
      </rPr>
      <t xml:space="preserve">  </t>
    </r>
    <r>
      <rPr>
        <sz val="11"/>
        <rFont val="Calibri"/>
        <family val="2"/>
      </rPr>
      <t>Consolidation of land</t>
    </r>
  </si>
  <si>
    <r>
      <t>(vii)</t>
    </r>
    <r>
      <rPr>
        <sz val="7"/>
        <rFont val="Times New Roman"/>
        <family val="1"/>
      </rPr>
      <t xml:space="preserve"> </t>
    </r>
    <r>
      <rPr>
        <sz val="11"/>
        <rFont val="Calibri"/>
        <family val="2"/>
      </rPr>
      <t>Plus charge per extra consolidation in addition to basic fee</t>
    </r>
  </si>
  <si>
    <r>
      <t>(viii)</t>
    </r>
    <r>
      <rPr>
        <sz val="7"/>
        <rFont val="Times New Roman"/>
        <family val="1"/>
      </rPr>
      <t xml:space="preserve">     </t>
    </r>
    <r>
      <rPr>
        <sz val="11"/>
        <rFont val="Calibri"/>
        <family val="2"/>
      </rPr>
      <t>Amendment to an existing subdivision before approval of layout plan by SG</t>
    </r>
  </si>
  <si>
    <r>
      <t>(2)</t>
    </r>
    <r>
      <rPr>
        <b/>
        <sz val="7"/>
        <rFont val="Times New Roman"/>
        <family val="1"/>
      </rPr>
      <t xml:space="preserve">      </t>
    </r>
    <r>
      <rPr>
        <b/>
        <sz val="11"/>
        <rFont val="Calibri"/>
        <family val="2"/>
      </rPr>
      <t>Amendment, phasing, cancellation of approved layout plan</t>
    </r>
  </si>
  <si>
    <r>
      <t>(i)</t>
    </r>
    <r>
      <rPr>
        <sz val="7"/>
        <rFont val="Times New Roman"/>
        <family val="1"/>
      </rPr>
      <t xml:space="preserve">      </t>
    </r>
    <r>
      <rPr>
        <sz val="11"/>
        <rFont val="Calibri"/>
        <family val="2"/>
      </rPr>
      <t>Amendment to an existing subdivsion</t>
    </r>
  </si>
  <si>
    <r>
      <t>(ii)</t>
    </r>
    <r>
      <rPr>
        <sz val="7"/>
        <rFont val="Times New Roman"/>
        <family val="1"/>
      </rPr>
      <t xml:space="preserve">    </t>
    </r>
    <r>
      <rPr>
        <sz val="11"/>
        <rFont val="Calibri"/>
        <family val="2"/>
      </rPr>
      <t>Plus charge per extra subdivision created</t>
    </r>
  </si>
  <si>
    <r>
      <t>(iii)</t>
    </r>
    <r>
      <rPr>
        <sz val="7"/>
        <rFont val="Times New Roman"/>
        <family val="1"/>
      </rPr>
      <t xml:space="preserve">   </t>
    </r>
    <r>
      <rPr>
        <sz val="11"/>
        <rFont val="Calibri"/>
        <family val="2"/>
      </rPr>
      <t>Cancellation or phasing of approved layout plans</t>
    </r>
  </si>
  <si>
    <r>
      <t>(3)</t>
    </r>
    <r>
      <rPr>
        <b/>
        <sz val="7"/>
        <rFont val="Times New Roman"/>
        <family val="1"/>
      </rPr>
      <t xml:space="preserve">       </t>
    </r>
    <r>
      <rPr>
        <b/>
        <sz val="11"/>
        <rFont val="Calibri"/>
        <family val="2"/>
      </rPr>
      <t>Advertising fee – local newspaper</t>
    </r>
  </si>
  <si>
    <r>
      <t>(4)</t>
    </r>
    <r>
      <rPr>
        <b/>
        <sz val="7"/>
        <rFont val="Times New Roman"/>
        <family val="1"/>
      </rPr>
      <t xml:space="preserve">      </t>
    </r>
    <r>
      <rPr>
        <b/>
        <sz val="11"/>
        <rFont val="Calibri"/>
        <family val="2"/>
      </rPr>
      <t>Development Charge (Urban Areas)</t>
    </r>
  </si>
  <si>
    <r>
      <t>(1)</t>
    </r>
    <r>
      <rPr>
        <b/>
        <sz val="7"/>
        <rFont val="Times New Roman"/>
        <family val="1"/>
      </rPr>
      <t xml:space="preserve">      </t>
    </r>
    <r>
      <rPr>
        <b/>
        <sz val="11"/>
        <rFont val="Calibri"/>
        <family val="2"/>
      </rPr>
      <t xml:space="preserve">Addition of a new scheme area, amendment of scheme area or replacement of scheme (per application) </t>
    </r>
  </si>
  <si>
    <r>
      <t>(i)</t>
    </r>
    <r>
      <rPr>
        <sz val="7"/>
        <rFont val="Times New Roman"/>
        <family val="1"/>
      </rPr>
      <t xml:space="preserve">      </t>
    </r>
    <r>
      <rPr>
        <sz val="11"/>
        <rFont val="Calibri"/>
        <family val="2"/>
      </rPr>
      <t>Under half a ha</t>
    </r>
  </si>
  <si>
    <r>
      <t>(ii)</t>
    </r>
    <r>
      <rPr>
        <sz val="7"/>
        <rFont val="Times New Roman"/>
        <family val="1"/>
      </rPr>
      <t xml:space="preserve">    </t>
    </r>
    <r>
      <rPr>
        <sz val="11"/>
        <rFont val="Calibri"/>
        <family val="2"/>
      </rPr>
      <t>Half a Ha but under 1 ha</t>
    </r>
  </si>
  <si>
    <r>
      <t>(iii)</t>
    </r>
    <r>
      <rPr>
        <sz val="7"/>
        <rFont val="Times New Roman"/>
        <family val="1"/>
      </rPr>
      <t xml:space="preserve">   </t>
    </r>
    <r>
      <rPr>
        <sz val="11"/>
        <rFont val="Calibri"/>
        <family val="2"/>
      </rPr>
      <t>1 ha but less than 5 ha</t>
    </r>
  </si>
  <si>
    <r>
      <t>(iv)</t>
    </r>
    <r>
      <rPr>
        <sz val="7"/>
        <rFont val="Times New Roman"/>
        <family val="1"/>
      </rPr>
      <t xml:space="preserve">  </t>
    </r>
    <r>
      <rPr>
        <sz val="11"/>
        <rFont val="Calibri"/>
        <family val="2"/>
      </rPr>
      <t>5 ha but less than 10 ha</t>
    </r>
  </si>
  <si>
    <t>R 10 000.00</t>
  </si>
  <si>
    <r>
      <t>(v)</t>
    </r>
    <r>
      <rPr>
        <sz val="7"/>
        <rFont val="Times New Roman"/>
        <family val="1"/>
      </rPr>
      <t xml:space="preserve">    </t>
    </r>
    <r>
      <rPr>
        <sz val="11"/>
        <rFont val="Calibri"/>
        <family val="2"/>
      </rPr>
      <t>10 ha and greater</t>
    </r>
  </si>
  <si>
    <t>R 15 000.00</t>
  </si>
  <si>
    <t>R 15 900.00</t>
  </si>
  <si>
    <r>
      <t>(2)</t>
    </r>
    <r>
      <rPr>
        <b/>
        <sz val="7"/>
        <rFont val="Times New Roman"/>
        <family val="1"/>
      </rPr>
      <t xml:space="preserve">      </t>
    </r>
    <r>
      <rPr>
        <b/>
        <sz val="11"/>
        <rFont val="Calibri"/>
        <family val="2"/>
      </rPr>
      <t>Rezoning</t>
    </r>
  </si>
  <si>
    <r>
      <t>(ii)</t>
    </r>
    <r>
      <rPr>
        <sz val="7"/>
        <rFont val="Times New Roman"/>
        <family val="1"/>
      </rPr>
      <t xml:space="preserve">    </t>
    </r>
    <r>
      <rPr>
        <sz val="11"/>
        <rFont val="Calibri"/>
        <family val="2"/>
      </rPr>
      <t>Half a ha but under 1 ha</t>
    </r>
  </si>
  <si>
    <r>
      <t>(iii)</t>
    </r>
    <r>
      <rPr>
        <sz val="7"/>
        <rFont val="Times New Roman"/>
        <family val="1"/>
      </rPr>
      <t xml:space="preserve">   </t>
    </r>
    <r>
      <rPr>
        <sz val="11"/>
        <rFont val="Calibri"/>
        <family val="2"/>
      </rPr>
      <t>1 ha but under 5 ha</t>
    </r>
  </si>
  <si>
    <t>R 12 000.00</t>
  </si>
  <si>
    <r>
      <t>(3)</t>
    </r>
    <r>
      <rPr>
        <b/>
        <sz val="7"/>
        <rFont val="Times New Roman"/>
        <family val="1"/>
      </rPr>
      <t xml:space="preserve">      </t>
    </r>
    <r>
      <rPr>
        <b/>
        <sz val="11"/>
        <rFont val="Calibri"/>
        <family val="2"/>
      </rPr>
      <t>Consent Applications</t>
    </r>
  </si>
  <si>
    <r>
      <t>(i)</t>
    </r>
    <r>
      <rPr>
        <sz val="7"/>
        <rFont val="Times New Roman"/>
        <family val="1"/>
      </rPr>
      <t xml:space="preserve">      </t>
    </r>
    <r>
      <rPr>
        <sz val="11"/>
        <rFont val="Calibri"/>
        <family val="2"/>
      </rPr>
      <t>Special  Consent</t>
    </r>
  </si>
  <si>
    <r>
      <t>(ii)</t>
    </r>
    <r>
      <rPr>
        <sz val="7"/>
        <rFont val="Times New Roman"/>
        <family val="1"/>
      </rPr>
      <t xml:space="preserve">    </t>
    </r>
    <r>
      <rPr>
        <sz val="11"/>
        <rFont val="Calibri"/>
        <family val="2"/>
      </rPr>
      <t>Relaxation consent  (building line and height)</t>
    </r>
  </si>
  <si>
    <r>
      <t>(iii)</t>
    </r>
    <r>
      <rPr>
        <sz val="7"/>
        <rFont val="Times New Roman"/>
        <family val="1"/>
      </rPr>
      <t xml:space="preserve">   </t>
    </r>
    <r>
      <rPr>
        <sz val="11"/>
        <rFont val="Calibri"/>
        <family val="2"/>
      </rPr>
      <t>Home Business (Maximum of 20% of dwelling)</t>
    </r>
  </si>
  <si>
    <r>
      <t>(iv)</t>
    </r>
    <r>
      <rPr>
        <sz val="7"/>
        <rFont val="Times New Roman"/>
        <family val="1"/>
      </rPr>
      <t xml:space="preserve">  </t>
    </r>
    <r>
      <rPr>
        <sz val="11"/>
        <rFont val="Calibri"/>
        <family val="2"/>
      </rPr>
      <t>Granny Flat (Ancillary Unit)</t>
    </r>
  </si>
  <si>
    <r>
      <t>(4)</t>
    </r>
    <r>
      <rPr>
        <b/>
        <sz val="7"/>
        <rFont val="Times New Roman"/>
        <family val="1"/>
      </rPr>
      <t xml:space="preserve">      </t>
    </r>
    <r>
      <rPr>
        <b/>
        <sz val="11"/>
        <rFont val="Calibri"/>
        <family val="2"/>
      </rPr>
      <t>Advertising fee – local newspaper</t>
    </r>
  </si>
  <si>
    <r>
      <t>(5)</t>
    </r>
    <r>
      <rPr>
        <b/>
        <sz val="7"/>
        <rFont val="Times New Roman"/>
        <family val="1"/>
      </rPr>
      <t xml:space="preserve">      </t>
    </r>
    <r>
      <rPr>
        <b/>
        <sz val="11"/>
        <rFont val="Calibri"/>
        <family val="2"/>
      </rPr>
      <t>Development Charge</t>
    </r>
  </si>
  <si>
    <r>
      <t>(1)</t>
    </r>
    <r>
      <rPr>
        <b/>
        <sz val="7"/>
        <rFont val="Times New Roman"/>
        <family val="1"/>
      </rPr>
      <t xml:space="preserve">      </t>
    </r>
    <r>
      <rPr>
        <b/>
        <sz val="11"/>
        <rFont val="Calibri"/>
        <family val="2"/>
      </rPr>
      <t xml:space="preserve">Development for Commercial </t>
    </r>
  </si>
  <si>
    <r>
      <t>(2)</t>
    </r>
    <r>
      <rPr>
        <b/>
        <sz val="7"/>
        <rFont val="Times New Roman"/>
        <family val="1"/>
      </rPr>
      <t xml:space="preserve">      </t>
    </r>
    <r>
      <rPr>
        <b/>
        <sz val="11"/>
        <rFont val="Calibri"/>
        <family val="2"/>
      </rPr>
      <t>Development for Residential</t>
    </r>
  </si>
  <si>
    <r>
      <t>(i)</t>
    </r>
    <r>
      <rPr>
        <sz val="7"/>
        <rFont val="Times New Roman"/>
        <family val="1"/>
      </rPr>
      <t xml:space="preserve">      </t>
    </r>
    <r>
      <rPr>
        <sz val="11"/>
        <rFont val="Calibri"/>
        <family val="2"/>
      </rPr>
      <t>1 – 5 units</t>
    </r>
  </si>
  <si>
    <r>
      <t>(ii)</t>
    </r>
    <r>
      <rPr>
        <sz val="7"/>
        <rFont val="Times New Roman"/>
        <family val="1"/>
      </rPr>
      <t xml:space="preserve">    </t>
    </r>
    <r>
      <rPr>
        <sz val="11"/>
        <rFont val="Calibri"/>
        <family val="2"/>
      </rPr>
      <t>6 – 20 units</t>
    </r>
  </si>
  <si>
    <r>
      <t>(iii)</t>
    </r>
    <r>
      <rPr>
        <sz val="7"/>
        <rFont val="Times New Roman"/>
        <family val="1"/>
      </rPr>
      <t xml:space="preserve">   </t>
    </r>
    <r>
      <rPr>
        <sz val="11"/>
        <rFont val="Calibri"/>
        <family val="2"/>
      </rPr>
      <t>21 – 30 units</t>
    </r>
  </si>
  <si>
    <r>
      <t>(iv)</t>
    </r>
    <r>
      <rPr>
        <sz val="7"/>
        <rFont val="Times New Roman"/>
        <family val="1"/>
      </rPr>
      <t xml:space="preserve">  </t>
    </r>
    <r>
      <rPr>
        <sz val="11"/>
        <rFont val="Calibri"/>
        <family val="2"/>
      </rPr>
      <t>Greater than 30 units</t>
    </r>
  </si>
  <si>
    <r>
      <t>(3)</t>
    </r>
    <r>
      <rPr>
        <b/>
        <sz val="7"/>
        <rFont val="Times New Roman"/>
        <family val="1"/>
      </rPr>
      <t xml:space="preserve">      </t>
    </r>
    <r>
      <rPr>
        <b/>
        <sz val="11"/>
        <rFont val="Calibri"/>
        <family val="2"/>
      </rPr>
      <t>Development for Non-Residential</t>
    </r>
  </si>
  <si>
    <r>
      <t>(i)</t>
    </r>
    <r>
      <rPr>
        <sz val="7"/>
        <rFont val="Times New Roman"/>
        <family val="1"/>
      </rPr>
      <t xml:space="preserve">      </t>
    </r>
    <r>
      <rPr>
        <sz val="11"/>
        <rFont val="Calibri"/>
        <family val="2"/>
      </rPr>
      <t>Tuck-shop</t>
    </r>
  </si>
  <si>
    <r>
      <t>(ii)</t>
    </r>
    <r>
      <rPr>
        <sz val="7"/>
        <rFont val="Times New Roman"/>
        <family val="1"/>
      </rPr>
      <t xml:space="preserve">    </t>
    </r>
    <r>
      <rPr>
        <sz val="11"/>
        <rFont val="Calibri"/>
        <family val="2"/>
      </rPr>
      <t>Crèche</t>
    </r>
  </si>
  <si>
    <r>
      <t>(iii)</t>
    </r>
    <r>
      <rPr>
        <sz val="7"/>
        <rFont val="Times New Roman"/>
        <family val="1"/>
      </rPr>
      <t xml:space="preserve">   </t>
    </r>
    <r>
      <rPr>
        <sz val="11"/>
        <rFont val="Calibri"/>
        <family val="2"/>
      </rPr>
      <t>Workshop</t>
    </r>
  </si>
  <si>
    <r>
      <t>(iv)</t>
    </r>
    <r>
      <rPr>
        <sz val="7"/>
        <rFont val="Times New Roman"/>
        <family val="1"/>
      </rPr>
      <t xml:space="preserve">  </t>
    </r>
    <r>
      <rPr>
        <sz val="11"/>
        <rFont val="Calibri"/>
        <family val="2"/>
      </rPr>
      <t>Tavern</t>
    </r>
  </si>
  <si>
    <r>
      <t>(i)</t>
    </r>
    <r>
      <rPr>
        <sz val="7"/>
        <rFont val="Times New Roman"/>
        <family val="1"/>
      </rPr>
      <t xml:space="preserve">      </t>
    </r>
    <r>
      <rPr>
        <sz val="11"/>
        <rFont val="Calibri"/>
        <family val="2"/>
      </rPr>
      <t>Alterations, suspensions and removal of restrictive title conditions</t>
    </r>
  </si>
  <si>
    <r>
      <t>(ii)</t>
    </r>
    <r>
      <rPr>
        <sz val="7"/>
        <rFont val="Times New Roman"/>
        <family val="1"/>
      </rPr>
      <t xml:space="preserve">    </t>
    </r>
    <r>
      <rPr>
        <sz val="11"/>
        <rFont val="Calibri"/>
        <family val="2"/>
      </rPr>
      <t>Alterations, suspension and deletion of condition of approval</t>
    </r>
  </si>
  <si>
    <r>
      <t>(i)</t>
    </r>
    <r>
      <rPr>
        <sz val="7"/>
        <rFont val="Times New Roman"/>
        <family val="1"/>
      </rPr>
      <t xml:space="preserve">      </t>
    </r>
    <r>
      <rPr>
        <sz val="11"/>
        <rFont val="Calibri"/>
        <family val="2"/>
      </rPr>
      <t>Permanent Closure of Roads</t>
    </r>
  </si>
  <si>
    <r>
      <t>(ii)</t>
    </r>
    <r>
      <rPr>
        <sz val="7"/>
        <rFont val="Times New Roman"/>
        <family val="1"/>
      </rPr>
      <t xml:space="preserve">    </t>
    </r>
    <r>
      <rPr>
        <sz val="11"/>
        <rFont val="Calibri"/>
        <family val="2"/>
      </rPr>
      <t>Permanent Closure of Open Spaces</t>
    </r>
  </si>
  <si>
    <r>
      <t>(i)</t>
    </r>
    <r>
      <rPr>
        <sz val="7"/>
        <rFont val="Times New Roman"/>
        <family val="1"/>
      </rPr>
      <t xml:space="preserve">      </t>
    </r>
    <r>
      <rPr>
        <sz val="11"/>
        <rFont val="Calibri"/>
        <family val="2"/>
      </rPr>
      <t>Penalty Fee</t>
    </r>
  </si>
  <si>
    <r>
      <t>(ii)</t>
    </r>
    <r>
      <rPr>
        <sz val="7"/>
        <rFont val="Times New Roman"/>
        <family val="1"/>
      </rPr>
      <t xml:space="preserve">    </t>
    </r>
    <r>
      <rPr>
        <sz val="11"/>
        <rFont val="Calibri"/>
        <family val="2"/>
      </rPr>
      <t>Under half ha</t>
    </r>
  </si>
  <si>
    <r>
      <t>(iii)</t>
    </r>
    <r>
      <rPr>
        <sz val="7"/>
        <rFont val="Times New Roman"/>
        <family val="1"/>
      </rPr>
      <t xml:space="preserve">   </t>
    </r>
    <r>
      <rPr>
        <sz val="11"/>
        <rFont val="Calibri"/>
        <family val="2"/>
      </rPr>
      <t>Half a ha but less than 1 ha</t>
    </r>
  </si>
  <si>
    <r>
      <t>(iv)</t>
    </r>
    <r>
      <rPr>
        <sz val="7"/>
        <rFont val="Times New Roman"/>
        <family val="1"/>
      </rPr>
      <t xml:space="preserve">  </t>
    </r>
    <r>
      <rPr>
        <sz val="11"/>
        <rFont val="Calibri"/>
        <family val="2"/>
      </rPr>
      <t>1 ha but less than 5 ha</t>
    </r>
  </si>
  <si>
    <r>
      <t>(v)</t>
    </r>
    <r>
      <rPr>
        <sz val="7"/>
        <rFont val="Times New Roman"/>
        <family val="1"/>
      </rPr>
      <t xml:space="preserve">    </t>
    </r>
    <r>
      <rPr>
        <sz val="11"/>
        <rFont val="Calibri"/>
        <family val="2"/>
      </rPr>
      <t>5 ha but less than 10 ha</t>
    </r>
  </si>
  <si>
    <r>
      <t>(vi)</t>
    </r>
    <r>
      <rPr>
        <sz val="7"/>
        <rFont val="Times New Roman"/>
        <family val="1"/>
      </rPr>
      <t xml:space="preserve">  </t>
    </r>
    <r>
      <rPr>
        <sz val="11"/>
        <rFont val="Calibri"/>
        <family val="2"/>
      </rPr>
      <t>10 ha and greater</t>
    </r>
  </si>
  <si>
    <t>R 10 000.00</t>
  </si>
  <si>
    <r>
      <t>(i)</t>
    </r>
    <r>
      <rPr>
        <sz val="7"/>
        <rFont val="Times New Roman"/>
        <family val="1"/>
      </rPr>
      <t xml:space="preserve">      </t>
    </r>
    <r>
      <rPr>
        <sz val="11"/>
        <rFont val="Calibri"/>
        <family val="2"/>
      </rPr>
      <t>Spot Fine -  unlawful land use development and building activities</t>
    </r>
  </si>
  <si>
    <r>
      <t>(ii)</t>
    </r>
    <r>
      <rPr>
        <sz val="7"/>
        <rFont val="Times New Roman"/>
        <family val="1"/>
      </rPr>
      <t xml:space="preserve">    </t>
    </r>
    <r>
      <rPr>
        <sz val="11"/>
        <rFont val="Calibri"/>
        <family val="2"/>
      </rPr>
      <t>Daily rate for transgression of unlawful land use development and building activities</t>
    </r>
  </si>
  <si>
    <t>R 500.00 per day</t>
  </si>
  <si>
    <r>
      <t>(i)</t>
    </r>
    <r>
      <rPr>
        <sz val="7"/>
        <rFont val="Times New Roman"/>
        <family val="1"/>
      </rPr>
      <t xml:space="preserve">      </t>
    </r>
    <r>
      <rPr>
        <sz val="11"/>
        <rFont val="Calibri"/>
        <family val="2"/>
      </rPr>
      <t>Printing/Copying, per page</t>
    </r>
  </si>
  <si>
    <t>2019/2020</t>
  </si>
  <si>
    <t>First Offence      -  businesses **</t>
  </si>
  <si>
    <t>First Offence      -  households **</t>
  </si>
  <si>
    <t>FINAL TARIFFS</t>
  </si>
  <si>
    <t>PLANNING AND DEVELOPMENT</t>
  </si>
  <si>
    <t>Cost per unit kWh - 351-600kwh - step tariff 1.88% (High Season)</t>
  </si>
  <si>
    <t>Cost per unit kWh - 0-50kwh - step tariff  1.88% (High Season)</t>
  </si>
  <si>
    <t>Cost per unit kWh - 051-350kwh -step tariff  1.88% (High Season)</t>
  </si>
  <si>
    <t>Cost per unit kWh - &gt;600kwh - step tariff 1.88% (High Season)</t>
  </si>
  <si>
    <t>APPROVEDTARIFFS</t>
  </si>
  <si>
    <t>2020/2021</t>
  </si>
  <si>
    <t>2018/2021</t>
  </si>
  <si>
    <t>MUNICIPAL MANAGER</t>
  </si>
  <si>
    <t>The Council of the Abaqulusi Municipality, acting under the authority of Systems Act (No 32 of 2000) hereby published the subjoined tariffs  of charges as made by  the municipality of the said Township at its meeting held on 28 March 2018 , which tariffs shall come into operation on 1 July 2018</t>
  </si>
  <si>
    <t>BUILDING BYLAWS</t>
  </si>
  <si>
    <t>2016-2017</t>
  </si>
  <si>
    <t>1.</t>
  </si>
  <si>
    <t>Every application for the approval of any building plan in terms of these bylaws shall be accompanied by the following fees:</t>
  </si>
  <si>
    <t>For every new building, temporary building, addition to, or alteration of existing buildings:</t>
  </si>
  <si>
    <r>
      <t>For minor building works and the first 20m</t>
    </r>
    <r>
      <rPr>
        <sz val="12"/>
        <rFont val="Arial"/>
        <family val="2"/>
      </rPr>
      <t>²</t>
    </r>
    <r>
      <rPr>
        <sz val="12"/>
        <rFont val="Times New Roman"/>
        <family val="1"/>
      </rPr>
      <t xml:space="preserve"> of floor area or part thereof:  A minimum of</t>
    </r>
  </si>
  <si>
    <t>Building Inspections as per approved plan     :    Commencement</t>
  </si>
  <si>
    <t>R0.00</t>
  </si>
  <si>
    <t xml:space="preserve">                                                                    :    Foundations Excavated</t>
  </si>
  <si>
    <t xml:space="preserve">                                                                    :    Underfloor Membrane</t>
  </si>
  <si>
    <t xml:space="preserve">                                                                    :    Roof Trusses</t>
  </si>
  <si>
    <t xml:space="preserve">                                                                    :    Drainage</t>
  </si>
  <si>
    <t xml:space="preserve">                                                                    :    Completion</t>
  </si>
  <si>
    <r>
      <rPr>
        <b/>
        <sz val="12"/>
        <rFont val="Times New Roman"/>
        <family val="1"/>
      </rPr>
      <t>TOTAL (TO BE PAID UPON SUBMISSION)</t>
    </r>
    <r>
      <rPr>
        <sz val="12"/>
        <rFont val="Times New Roman"/>
        <family val="1"/>
      </rPr>
      <t xml:space="preserve">                                 </t>
    </r>
  </si>
  <si>
    <t>R 1325.00</t>
  </si>
  <si>
    <r>
      <t>For buildings in excess of 20m</t>
    </r>
    <r>
      <rPr>
        <sz val="12"/>
        <rFont val="Arial"/>
        <family val="2"/>
      </rPr>
      <t>² and up to 1500m²:</t>
    </r>
  </si>
  <si>
    <t xml:space="preserve">20-29m²                                        </t>
  </si>
  <si>
    <t>R 185.00</t>
  </si>
  <si>
    <t xml:space="preserve">30-39m²                      </t>
  </si>
  <si>
    <t>R 240.00</t>
  </si>
  <si>
    <t xml:space="preserve">40-49m²                  </t>
  </si>
  <si>
    <t>R 280.00</t>
  </si>
  <si>
    <t xml:space="preserve">50-59m²                    </t>
  </si>
  <si>
    <t>R 325.00</t>
  </si>
  <si>
    <t xml:space="preserve">60-69m²                     </t>
  </si>
  <si>
    <t>R 370.00</t>
  </si>
  <si>
    <r>
      <t>70-79m</t>
    </r>
    <r>
      <rPr>
        <sz val="12"/>
        <rFont val="Arial"/>
        <family val="2"/>
      </rPr>
      <t>²</t>
    </r>
  </si>
  <si>
    <t>R 425.00</t>
  </si>
  <si>
    <t xml:space="preserve">80-89m²                   </t>
  </si>
  <si>
    <t>R 480.00</t>
  </si>
  <si>
    <t xml:space="preserve">90-99m²                    </t>
  </si>
  <si>
    <t>R 530.00</t>
  </si>
  <si>
    <t xml:space="preserve">100-109m²           </t>
  </si>
  <si>
    <t>R 560.00</t>
  </si>
  <si>
    <t xml:space="preserve">110-119m²                 </t>
  </si>
  <si>
    <t>R 615.00</t>
  </si>
  <si>
    <t xml:space="preserve">120-129m²                 </t>
  </si>
  <si>
    <t>R 665.00</t>
  </si>
  <si>
    <t xml:space="preserve">130-139m²                 </t>
  </si>
  <si>
    <t>R 710.00</t>
  </si>
  <si>
    <t xml:space="preserve">140-149m²                  </t>
  </si>
  <si>
    <t>R 795.00</t>
  </si>
  <si>
    <r>
      <t>150-159m</t>
    </r>
    <r>
      <rPr>
        <sz val="12"/>
        <rFont val="Arial"/>
        <family val="2"/>
      </rPr>
      <t>²</t>
    </r>
  </si>
  <si>
    <t>R 840.00</t>
  </si>
  <si>
    <t xml:space="preserve">160-169m                  </t>
  </si>
  <si>
    <t>R 900.00</t>
  </si>
  <si>
    <t xml:space="preserve">170-179m²                  </t>
  </si>
  <si>
    <t>R 940.00</t>
  </si>
  <si>
    <t xml:space="preserve">180-189m²                   </t>
  </si>
  <si>
    <t>R 965.00</t>
  </si>
  <si>
    <t xml:space="preserve">190-199m²               </t>
  </si>
  <si>
    <t>R 1045.00</t>
  </si>
  <si>
    <t xml:space="preserve">200-209m²                 </t>
  </si>
  <si>
    <t>R 1090.00</t>
  </si>
  <si>
    <t xml:space="preserve">210.219m²              </t>
  </si>
  <si>
    <t>R 1135.00</t>
  </si>
  <si>
    <t xml:space="preserve">220-229m²                 </t>
  </si>
  <si>
    <t>R 1190.00</t>
  </si>
  <si>
    <t xml:space="preserve">230-239m²                  </t>
  </si>
  <si>
    <t>R 1230.00</t>
  </si>
  <si>
    <t xml:space="preserve">240-249m²               </t>
  </si>
  <si>
    <t>R 1280.00</t>
  </si>
  <si>
    <t xml:space="preserve">250-259m²                 </t>
  </si>
  <si>
    <t xml:space="preserve">260-269m²                 </t>
  </si>
  <si>
    <t>R 1380.00</t>
  </si>
  <si>
    <t xml:space="preserve">270-279m²               </t>
  </si>
  <si>
    <t>R 1420.00</t>
  </si>
  <si>
    <t xml:space="preserve">280-289m²                  </t>
  </si>
  <si>
    <t>R 1460.00</t>
  </si>
  <si>
    <t xml:space="preserve">290-299m²                  </t>
  </si>
  <si>
    <t>R 1515.00</t>
  </si>
  <si>
    <t xml:space="preserve">300-309m²                  </t>
  </si>
  <si>
    <t>R 1560.00</t>
  </si>
  <si>
    <t xml:space="preserve">310-319m²                   </t>
  </si>
  <si>
    <t>R 1610.00</t>
  </si>
  <si>
    <t xml:space="preserve">320-329m²               </t>
  </si>
  <si>
    <t>R 1650.00</t>
  </si>
  <si>
    <t xml:space="preserve">330-339m²               </t>
  </si>
  <si>
    <t>R 1700.00</t>
  </si>
  <si>
    <t xml:space="preserve">340-349m²               </t>
  </si>
  <si>
    <t>R 1760.00</t>
  </si>
  <si>
    <t xml:space="preserve">350-359m²                   </t>
  </si>
  <si>
    <t>R 1800.00</t>
  </si>
  <si>
    <t xml:space="preserve">360-369m²                  </t>
  </si>
  <si>
    <t>R 1845.00</t>
  </si>
  <si>
    <t xml:space="preserve">370-379m²                 </t>
  </si>
  <si>
    <t>R 1900.00</t>
  </si>
  <si>
    <t xml:space="preserve">380-389m²                </t>
  </si>
  <si>
    <t>R 1940.00</t>
  </si>
  <si>
    <t xml:space="preserve">390-399m²                  </t>
  </si>
  <si>
    <t>R 1990.00</t>
  </si>
  <si>
    <t xml:space="preserve">400-409m²                 </t>
  </si>
  <si>
    <t xml:space="preserve">410-419m²                 </t>
  </si>
  <si>
    <t>R 2040.00</t>
  </si>
  <si>
    <t xml:space="preserve">420-429m²              </t>
  </si>
  <si>
    <t>R 2080.00</t>
  </si>
  <si>
    <t xml:space="preserve">430-439m²                </t>
  </si>
  <si>
    <t>R 2140.00</t>
  </si>
  <si>
    <t xml:space="preserve">440-449m²                </t>
  </si>
  <si>
    <t>R 2180.00</t>
  </si>
  <si>
    <t xml:space="preserve">450-459m²                  </t>
  </si>
  <si>
    <t>R 2230.00</t>
  </si>
  <si>
    <t xml:space="preserve">460-469m²                </t>
  </si>
  <si>
    <t>R 2270.00</t>
  </si>
  <si>
    <t xml:space="preserve">470-479m²              </t>
  </si>
  <si>
    <t>R 2320.00</t>
  </si>
  <si>
    <t xml:space="preserve">480-489m²                 </t>
  </si>
  <si>
    <t>R 2375.00</t>
  </si>
  <si>
    <t xml:space="preserve">490-499m²                 </t>
  </si>
  <si>
    <t>R 2415.00</t>
  </si>
  <si>
    <t xml:space="preserve">500-509m²                 </t>
  </si>
  <si>
    <t>R 2465.00</t>
  </si>
  <si>
    <t xml:space="preserve">510-519m²                  </t>
  </si>
  <si>
    <t>R 2510.00</t>
  </si>
  <si>
    <t xml:space="preserve">520-529m²                </t>
  </si>
  <si>
    <t>R 2560.00</t>
  </si>
  <si>
    <t xml:space="preserve">530-539m²                </t>
  </si>
  <si>
    <t>R 2610.00</t>
  </si>
  <si>
    <t xml:space="preserve">540-549m²                </t>
  </si>
  <si>
    <t>R 2655.00</t>
  </si>
  <si>
    <t xml:space="preserve">550-559m²              </t>
  </si>
  <si>
    <t>R 2700.00</t>
  </si>
  <si>
    <t xml:space="preserve">560-569m²                </t>
  </si>
  <si>
    <t>R 2750.00</t>
  </si>
  <si>
    <t xml:space="preserve">570-579m² </t>
  </si>
  <si>
    <t>R 2800.00</t>
  </si>
  <si>
    <t xml:space="preserve">580-589m²                  </t>
  </si>
  <si>
    <t>R 2845.00</t>
  </si>
  <si>
    <t xml:space="preserve">590-599m²                 </t>
  </si>
  <si>
    <t>R 2890.00</t>
  </si>
  <si>
    <t xml:space="preserve">600-609m²                </t>
  </si>
  <si>
    <t>R 2940.00</t>
  </si>
  <si>
    <t xml:space="preserve">610-619m²                 </t>
  </si>
  <si>
    <t>R 2980.00</t>
  </si>
  <si>
    <t>R 3035.00</t>
  </si>
  <si>
    <t xml:space="preserve">630-639m²                 </t>
  </si>
  <si>
    <t>R 3085.00</t>
  </si>
  <si>
    <t xml:space="preserve">640-649m²                 </t>
  </si>
  <si>
    <t>R 3130.00</t>
  </si>
  <si>
    <t xml:space="preserve">650-659m²                </t>
  </si>
  <si>
    <t>R 3180.00</t>
  </si>
  <si>
    <t xml:space="preserve">660-669m²               </t>
  </si>
  <si>
    <t>R 3230.00</t>
  </si>
  <si>
    <t xml:space="preserve">670-679m²                  </t>
  </si>
  <si>
    <t>R 3275.00</t>
  </si>
  <si>
    <t xml:space="preserve">680-689m²                 </t>
  </si>
  <si>
    <t>R 3325.00</t>
  </si>
  <si>
    <t xml:space="preserve">690-699m²               </t>
  </si>
  <si>
    <t>R 3375.00</t>
  </si>
  <si>
    <t xml:space="preserve">700-709m²               </t>
  </si>
  <si>
    <t>R 3420.00</t>
  </si>
  <si>
    <t xml:space="preserve">710-719m²                  </t>
  </si>
  <si>
    <t>R 3460.00</t>
  </si>
  <si>
    <t xml:space="preserve">720-729m²               </t>
  </si>
  <si>
    <t>R 3510.00</t>
  </si>
  <si>
    <t xml:space="preserve">730-739m²                 </t>
  </si>
  <si>
    <t>R 3560.00</t>
  </si>
  <si>
    <t xml:space="preserve">740-749m²               </t>
  </si>
  <si>
    <t>R 3600.00</t>
  </si>
  <si>
    <t xml:space="preserve">750-759m²                 </t>
  </si>
  <si>
    <t>R 3660.00</t>
  </si>
  <si>
    <t xml:space="preserve">760-769m²                </t>
  </si>
  <si>
    <t>R 3700.00</t>
  </si>
  <si>
    <t xml:space="preserve">770-779m²                </t>
  </si>
  <si>
    <t>R 3750.00</t>
  </si>
  <si>
    <t xml:space="preserve">780-789m²                          </t>
  </si>
  <si>
    <t>R 3800.00</t>
  </si>
  <si>
    <t xml:space="preserve">790-799m²                       </t>
  </si>
  <si>
    <t>R 3840.00</t>
  </si>
  <si>
    <t xml:space="preserve">800-809m² </t>
  </si>
  <si>
    <t>R 3900.00</t>
  </si>
  <si>
    <t xml:space="preserve">810-819m²  </t>
  </si>
  <si>
    <t>R 3940.00</t>
  </si>
  <si>
    <t>R 3990.00</t>
  </si>
  <si>
    <t>R 4040.00</t>
  </si>
  <si>
    <t>R 4080.00</t>
  </si>
  <si>
    <t xml:space="preserve">850-859m² </t>
  </si>
  <si>
    <t>R 4135.00</t>
  </si>
  <si>
    <t xml:space="preserve">R 4175.00 </t>
  </si>
  <si>
    <t>R 4220.00</t>
  </si>
  <si>
    <t>R 4270.00</t>
  </si>
  <si>
    <t>R  4315.00</t>
  </si>
  <si>
    <t xml:space="preserve">900-909m² </t>
  </si>
  <si>
    <t>R 4370.00</t>
  </si>
  <si>
    <t xml:space="preserve">910-919m² </t>
  </si>
  <si>
    <t>R  4410.00</t>
  </si>
  <si>
    <t xml:space="preserve">920-929m² </t>
  </si>
  <si>
    <t>R  4460.00</t>
  </si>
  <si>
    <t xml:space="preserve">930-939m² </t>
  </si>
  <si>
    <t>R  4505.00</t>
  </si>
  <si>
    <t>R 4560.00</t>
  </si>
  <si>
    <t>R 4600.00</t>
  </si>
  <si>
    <t xml:space="preserve">960-969m² </t>
  </si>
  <si>
    <t>R 4665.00</t>
  </si>
  <si>
    <t xml:space="preserve">970-979m²                   </t>
  </si>
  <si>
    <t>R 4695.00</t>
  </si>
  <si>
    <t xml:space="preserve">980-989m²              </t>
  </si>
  <si>
    <t>R 4750.00</t>
  </si>
  <si>
    <t xml:space="preserve">990-999m²                   </t>
  </si>
  <si>
    <t>R 4790.00</t>
  </si>
  <si>
    <t xml:space="preserve">1000-1009m²         </t>
  </si>
  <si>
    <t>R 4845.00</t>
  </si>
  <si>
    <t xml:space="preserve">1010-1019m²                   </t>
  </si>
  <si>
    <t>R 4890.00</t>
  </si>
  <si>
    <t xml:space="preserve">1020-1029m²         </t>
  </si>
  <si>
    <t>R 4940.00</t>
  </si>
  <si>
    <t xml:space="preserve">1030-1039m²                </t>
  </si>
  <si>
    <t>R  4980.00</t>
  </si>
  <si>
    <t xml:space="preserve">1040-1049m²               </t>
  </si>
  <si>
    <t>R 5030.00</t>
  </si>
  <si>
    <t xml:space="preserve">1050-1059m²            </t>
  </si>
  <si>
    <t>R 5080.00</t>
  </si>
  <si>
    <t xml:space="preserve">1060-1069m²    </t>
  </si>
  <si>
    <t>R 5125.00</t>
  </si>
  <si>
    <t xml:space="preserve">1070-1079m²            </t>
  </si>
  <si>
    <t>R 5170.00</t>
  </si>
  <si>
    <t xml:space="preserve">1080-1089m²            </t>
  </si>
  <si>
    <t>R 5215.00</t>
  </si>
  <si>
    <t xml:space="preserve">1090-1099m²           </t>
  </si>
  <si>
    <t>R 5270.00</t>
  </si>
  <si>
    <t xml:space="preserve">1100-1109m²          </t>
  </si>
  <si>
    <t>R 5315.00</t>
  </si>
  <si>
    <t xml:space="preserve">1110-1119m²           </t>
  </si>
  <si>
    <t>R 5365.00</t>
  </si>
  <si>
    <t xml:space="preserve">1120-1129m²           </t>
  </si>
  <si>
    <t>R 5405.00</t>
  </si>
  <si>
    <t xml:space="preserve">1130-1139m²       </t>
  </si>
  <si>
    <t>R 5460.00</t>
  </si>
  <si>
    <t xml:space="preserve">1140-1149m²          </t>
  </si>
  <si>
    <t>R 5505.00</t>
  </si>
  <si>
    <t xml:space="preserve">1150-1159m²          </t>
  </si>
  <si>
    <t>R 5555.00</t>
  </si>
  <si>
    <t xml:space="preserve">1160-1169m²                                </t>
  </si>
  <si>
    <t>R 5595.00</t>
  </si>
  <si>
    <t xml:space="preserve">1170-1179m²  </t>
  </si>
  <si>
    <t>R 5650.00</t>
  </si>
  <si>
    <t xml:space="preserve">1180-1189m²        </t>
  </si>
  <si>
    <t>R 5700.00</t>
  </si>
  <si>
    <t xml:space="preserve">1190-1199m²       </t>
  </si>
  <si>
    <t>R 5740.00</t>
  </si>
  <si>
    <t xml:space="preserve">1200-1209m²            </t>
  </si>
  <si>
    <t>R 5790.00</t>
  </si>
  <si>
    <t xml:space="preserve">1210-1219m²  </t>
  </si>
  <si>
    <t>R 5830.00</t>
  </si>
  <si>
    <t xml:space="preserve">1220-1229m²            </t>
  </si>
  <si>
    <t>R 5890.00</t>
  </si>
  <si>
    <t xml:space="preserve">1230-1239m²            </t>
  </si>
  <si>
    <t>R 5935.00</t>
  </si>
  <si>
    <t xml:space="preserve">1240-1249m²      </t>
  </si>
  <si>
    <t>R 5980.00</t>
  </si>
  <si>
    <t xml:space="preserve">1250-1259m²        </t>
  </si>
  <si>
    <t>R 6030.00</t>
  </si>
  <si>
    <t xml:space="preserve">1260-1269m²       </t>
  </si>
  <si>
    <t>R 6070.00</t>
  </si>
  <si>
    <t xml:space="preserve">1270-1279m²        </t>
  </si>
  <si>
    <t>R 6105.00</t>
  </si>
  <si>
    <t xml:space="preserve">1280-1289m²      </t>
  </si>
  <si>
    <t>R 6175.00</t>
  </si>
  <si>
    <t xml:space="preserve">1290-1299m²         </t>
  </si>
  <si>
    <t>R 6190.00</t>
  </si>
  <si>
    <t>R 6270.00</t>
  </si>
  <si>
    <t xml:space="preserve">1310-1319m²   </t>
  </si>
  <si>
    <t>R 6310.00</t>
  </si>
  <si>
    <t xml:space="preserve">1320-1329m²       </t>
  </si>
  <si>
    <t>R 6360.00</t>
  </si>
  <si>
    <t xml:space="preserve">1330-1339m²    </t>
  </si>
  <si>
    <t>R 6410.00</t>
  </si>
  <si>
    <t xml:space="preserve">1340-1349m²   </t>
  </si>
  <si>
    <t>R 6455.00</t>
  </si>
  <si>
    <t xml:space="preserve">1350-1359m²         </t>
  </si>
  <si>
    <t>R 6510.00</t>
  </si>
  <si>
    <t xml:space="preserve">1360-1369m² </t>
  </si>
  <si>
    <t>R 6550.00</t>
  </si>
  <si>
    <t xml:space="preserve">1370-1379m²     </t>
  </si>
  <si>
    <t>R 6590.00</t>
  </si>
  <si>
    <t xml:space="preserve">1380-1389m²    </t>
  </si>
  <si>
    <t>R 6650.00</t>
  </si>
  <si>
    <t xml:space="preserve">1390-1399m²    </t>
  </si>
  <si>
    <t>R 6690.00</t>
  </si>
  <si>
    <t xml:space="preserve">1400-1409m²    </t>
  </si>
  <si>
    <t>R 6740.00</t>
  </si>
  <si>
    <t xml:space="preserve">1410-1419m²    </t>
  </si>
  <si>
    <t>R 6790.00</t>
  </si>
  <si>
    <t xml:space="preserve">1420-1429m²      </t>
  </si>
  <si>
    <t>R 6840.00</t>
  </si>
  <si>
    <t xml:space="preserve">1430-1439m²  </t>
  </si>
  <si>
    <t>R 6890.00</t>
  </si>
  <si>
    <t xml:space="preserve">1440-1449m²    </t>
  </si>
  <si>
    <t>R 6930.00</t>
  </si>
  <si>
    <t xml:space="preserve">1450-1459m²  </t>
  </si>
  <si>
    <t>R 6975.00</t>
  </si>
  <si>
    <t xml:space="preserve">1460-1469m²    </t>
  </si>
  <si>
    <t>R 7030.00</t>
  </si>
  <si>
    <t xml:space="preserve">1470-1479m²          </t>
  </si>
  <si>
    <t>R 7070.00</t>
  </si>
  <si>
    <t xml:space="preserve">1480-1489m²   </t>
  </si>
  <si>
    <t>R 7130.00</t>
  </si>
  <si>
    <t xml:space="preserve">1490-1499m² </t>
  </si>
  <si>
    <t>R 7190.00</t>
  </si>
  <si>
    <t xml:space="preserve">1500m² </t>
  </si>
  <si>
    <t>R 7220.00</t>
  </si>
  <si>
    <t xml:space="preserve">Parks rules(Private Functions) </t>
  </si>
  <si>
    <t>Intongonono Enviromental Centre(Outsource)</t>
  </si>
  <si>
    <t>HIRE OF HLOBANE AND EMONDLO, Nkongolwane COMMUNITY HALLS AND MZAMO</t>
  </si>
  <si>
    <t>New Lakeside Hall</t>
  </si>
  <si>
    <t>Final submitted to Council 24 May 2018</t>
  </si>
  <si>
    <t>The Council of the Abaqulusi Municipality, acting under the authority of Systems Act (No 32 of 2000) hereby published the subjoined tariffs  of charges as made by  the municipality of the said Township at its meeting held on 24 May 2018 , which tariffs shall come into operation on 1 July 2018</t>
  </si>
  <si>
    <t xml:space="preserve"> TARIFFS</t>
  </si>
  <si>
    <t>TARIFFS</t>
  </si>
  <si>
    <t xml:space="preserve">Cost per unit kWh - 0-50kwh - step tariff </t>
  </si>
  <si>
    <t xml:space="preserve">Cost per unit kWh - 051-350kwh -step tariff  </t>
  </si>
  <si>
    <t xml:space="preserve">Cost per unit kWh - 351-600kwh - step tariff </t>
  </si>
  <si>
    <t xml:space="preserve">Cost per unit kWh - &gt;600kwh - step tariff </t>
  </si>
  <si>
    <t xml:space="preserve">             plus R75.35 per 2000 sq.m, thereafter or part thereof.</t>
  </si>
  <si>
    <t>Step tariff Same as Domestic Pre paid</t>
  </si>
  <si>
    <t>Cost per unit kWh -with  VAT</t>
  </si>
  <si>
    <t>&gt;</t>
  </si>
  <si>
    <t>Cost of pre paid from 20180701</t>
  </si>
  <si>
    <t>Transaction fee</t>
  </si>
  <si>
    <t xml:space="preserve">Abaqulusi Municipal pre paid fee </t>
  </si>
  <si>
    <t xml:space="preserve">nersa </t>
  </si>
  <si>
    <t xml:space="preserve">Residential </t>
  </si>
  <si>
    <t>Mining</t>
  </si>
  <si>
    <t xml:space="preserve">psi- public service infrastructure </t>
  </si>
  <si>
    <t>properties used for multiple purpose subject to section 9 of mpra act 6/of 2004</t>
  </si>
  <si>
    <t xml:space="preserve">Residental rebate ; </t>
  </si>
  <si>
    <t>Municipal properties</t>
  </si>
  <si>
    <t>Indigent, pensioners, persons with disability grants, child headed households R65000</t>
  </si>
  <si>
    <t>Public Service Infrastructure - 100%</t>
  </si>
  <si>
    <t>g</t>
  </si>
  <si>
    <t>Municipal vacant land 100%</t>
  </si>
  <si>
    <t xml:space="preserve">no vat </t>
  </si>
  <si>
    <t>Properties owned by an organ of state - used for public service purpose (psp)</t>
  </si>
  <si>
    <t>Public benefit organisations - used for public benefit activeties( pbo)</t>
  </si>
  <si>
    <t>Private registered school and creshes orphan house NPO</t>
  </si>
  <si>
    <t>weekly removals</t>
  </si>
  <si>
    <t xml:space="preserve">  (Once meters are   installed and read,  the R21.97 falls away and the consumers will be billed for actual consumption at the above tariffs" </t>
  </si>
  <si>
    <t>2021/2022</t>
  </si>
  <si>
    <t>2022/2023</t>
  </si>
  <si>
    <t>2023/2024</t>
  </si>
  <si>
    <t>TARIFFS OF CHARGES - 2019</t>
  </si>
  <si>
    <t>NIL</t>
  </si>
  <si>
    <r>
      <rPr>
        <u/>
        <sz val="11"/>
        <rFont val="Arial"/>
        <family val="2"/>
      </rPr>
      <t>Daily</t>
    </r>
    <r>
      <rPr>
        <sz val="11"/>
        <rFont val="Arial"/>
        <family val="2"/>
      </rPr>
      <t xml:space="preserve"> removals  </t>
    </r>
  </si>
  <si>
    <t>Weekly removals</t>
  </si>
  <si>
    <r>
      <t>GROOTGEWACHT DAM</t>
    </r>
    <r>
      <rPr>
        <u/>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</si>
</sst>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quot;R&quot;\ #,##0.00;&quot;R&quot;\ \-#,##0.00"/>
    <numFmt numFmtId="165" formatCode="&quot;R&quot;\ #,##0.00;[Red]&quot;R&quot;\ \-#,##0.00"/>
    <numFmt numFmtId="166" formatCode="_ * #,##0_ ;_ * \-#,##0_ ;_ * &quot;-&quot;_ ;_ @_ "/>
    <numFmt numFmtId="167" formatCode="_ &quot;R&quot;\ * #,##0.00_ ;_ &quot;R&quot;\ * \-#,##0.00_ ;_ &quot;R&quot;\ * &quot;-&quot;??_ ;_ @_ "/>
    <numFmt numFmtId="168" formatCode="_ * #,##0.00_ ;_ * \-#,##0.00_ ;_ * &quot;-&quot;??_ ;_ @_ "/>
    <numFmt numFmtId="169" formatCode="_ * #,##0.0000_ ;_ * \-#,##0.0000_ ;_ * &quot;-&quot;????_ ;_ @_ "/>
    <numFmt numFmtId="170" formatCode="&quot;R&quot;\ #,##0.00"/>
    <numFmt numFmtId="171" formatCode="0.0%"/>
    <numFmt numFmtId="172" formatCode="&quot;R&quot;\ #,##0"/>
    <numFmt numFmtId="173" formatCode="0.0000"/>
    <numFmt numFmtId="174" formatCode="[$R-1C09]\ #,##0.00"/>
    <numFmt numFmtId="175" formatCode="0.000"/>
    <numFmt numFmtId="176" formatCode="#,##0_ ;\-#,##0\ "/>
    <numFmt numFmtId="177" formatCode="&quot;R&quot;\ #,##0.0000"/>
    <numFmt numFmtId="178" formatCode="#,##0.0000"/>
    <numFmt numFmtId="179" formatCode="0.000000"/>
    <numFmt numFmtId="180" formatCode="_ * #,##0.000000_ ;_ * \-#,##0.000000_ ;_ * &quot;-&quot;??????_ ;_ @_ "/>
    <numFmt numFmtId="181" formatCode="_ &quot;R&quot;\ * #,##0.0000_ ;_ &quot;R&quot;\ * \-#,##0.0000_ ;_ &quot;R&quot;\ * &quot;-&quot;????_ ;_ @_ "/>
    <numFmt numFmtId="182" formatCode="0.0000000"/>
    <numFmt numFmtId="183" formatCode="_ &quot;R&quot;\ * #,##0.00_ ;_ &quot;R&quot;\ * \-#,##0.00_ ;_ &quot;R&quot;\ * &quot;-&quot;????_ ;_ @_ "/>
    <numFmt numFmtId="184" formatCode="0.0"/>
    <numFmt numFmtId="185" formatCode="[$R-1C09]\ #,##0"/>
    <numFmt numFmtId="186" formatCode="[$R-1C09]\ #,##0.0000"/>
    <numFmt numFmtId="187" formatCode="0.000%"/>
    <numFmt numFmtId="188" formatCode="_ * #,##0.00000_ ;_ * \-#,##0.00000_ ;_ * &quot;-&quot;?????_ ;_ @_ "/>
  </numFmts>
  <fonts count="47" x14ac:knownFonts="1">
    <font>
      <sz val="11"/>
      <name val="Arial"/>
    </font>
    <font>
      <sz val="11"/>
      <name val="Arial"/>
      <family val="2"/>
    </font>
    <font>
      <sz val="11"/>
      <name val="Arial"/>
      <family val="2"/>
    </font>
    <font>
      <b/>
      <sz val="11"/>
      <name val="Arial"/>
      <family val="2"/>
    </font>
    <font>
      <sz val="8"/>
      <name val="Arial"/>
      <family val="2"/>
    </font>
    <font>
      <b/>
      <sz val="16"/>
      <name val="Arial"/>
      <family val="2"/>
    </font>
    <font>
      <b/>
      <u/>
      <sz val="11"/>
      <name val="Arial"/>
      <family val="2"/>
    </font>
    <font>
      <i/>
      <sz val="11"/>
      <name val="Arial"/>
      <family val="2"/>
    </font>
    <font>
      <b/>
      <u/>
      <sz val="14"/>
      <name val="Arial"/>
      <family val="2"/>
    </font>
    <font>
      <sz val="14"/>
      <name val="Arial"/>
      <family val="2"/>
    </font>
    <font>
      <b/>
      <sz val="14"/>
      <name val="Arial"/>
      <family val="2"/>
    </font>
    <font>
      <b/>
      <u/>
      <sz val="16"/>
      <name val="Arial"/>
      <family val="2"/>
    </font>
    <font>
      <sz val="11"/>
      <name val="Verdana"/>
      <family val="2"/>
    </font>
    <font>
      <b/>
      <sz val="11"/>
      <name val="Verdana"/>
      <family val="2"/>
    </font>
    <font>
      <u/>
      <sz val="11"/>
      <name val="Arial"/>
      <family val="2"/>
    </font>
    <font>
      <b/>
      <sz val="20"/>
      <name val="Comic Sans MS"/>
      <family val="4"/>
    </font>
    <font>
      <sz val="16"/>
      <name val="Arial"/>
      <family val="2"/>
    </font>
    <font>
      <sz val="11"/>
      <name val="Arial"/>
      <family val="2"/>
    </font>
    <font>
      <sz val="12"/>
      <name val="Arial"/>
      <family val="2"/>
    </font>
    <font>
      <b/>
      <i/>
      <sz val="11"/>
      <name val="Arial"/>
      <family val="2"/>
    </font>
    <font>
      <b/>
      <sz val="20"/>
      <name val="Arial"/>
      <family val="2"/>
    </font>
    <font>
      <sz val="11"/>
      <name val="Calibri"/>
      <family val="2"/>
    </font>
    <font>
      <b/>
      <sz val="12"/>
      <name val="Arial"/>
      <family val="2"/>
    </font>
    <font>
      <b/>
      <sz val="11"/>
      <name val="Calibri"/>
      <family val="2"/>
    </font>
    <font>
      <b/>
      <sz val="7"/>
      <name val="Times New Roman"/>
      <family val="1"/>
    </font>
    <font>
      <b/>
      <sz val="12"/>
      <name val="Calibri"/>
      <family val="2"/>
    </font>
    <font>
      <sz val="7"/>
      <name val="Times New Roman"/>
      <family val="1"/>
    </font>
    <font>
      <sz val="11"/>
      <name val="Calibri"/>
      <family val="2"/>
      <scheme val="minor"/>
    </font>
    <font>
      <b/>
      <sz val="16"/>
      <name val="Calibri"/>
      <family val="2"/>
      <scheme val="minor"/>
    </font>
    <font>
      <b/>
      <sz val="24"/>
      <name val="Calibri"/>
      <family val="2"/>
      <scheme val="minor"/>
    </font>
    <font>
      <b/>
      <i/>
      <sz val="11"/>
      <color rgb="FFFF0000"/>
      <name val="Arial"/>
      <family val="2"/>
    </font>
    <font>
      <sz val="11"/>
      <color theme="1"/>
      <name val="Arial"/>
      <family val="2"/>
    </font>
    <font>
      <b/>
      <sz val="11"/>
      <color theme="1"/>
      <name val="Arial"/>
      <family val="2"/>
    </font>
    <font>
      <sz val="20"/>
      <name val="Times New Roman"/>
      <family val="1"/>
    </font>
    <font>
      <sz val="10"/>
      <name val="Times New Roman"/>
      <family val="1"/>
    </font>
    <font>
      <sz val="12"/>
      <name val="Times New Roman"/>
      <family val="1"/>
    </font>
    <font>
      <b/>
      <sz val="12"/>
      <name val="Times New Roman"/>
      <family val="1"/>
    </font>
    <font>
      <sz val="12"/>
      <color rgb="FF000000"/>
      <name val="Times New Roman"/>
      <family val="1"/>
    </font>
    <font>
      <sz val="12"/>
      <color theme="1"/>
      <name val="Times New Roman"/>
      <family val="1"/>
    </font>
    <font>
      <b/>
      <sz val="20"/>
      <name val="Calibri"/>
      <family val="2"/>
      <scheme val="minor"/>
    </font>
    <font>
      <sz val="20"/>
      <name val="Arial"/>
      <family val="2"/>
    </font>
    <font>
      <sz val="11"/>
      <color rgb="FFFF0000"/>
      <name val="Arial"/>
      <family val="2"/>
    </font>
    <font>
      <b/>
      <i/>
      <sz val="11"/>
      <color theme="1"/>
      <name val="Arial"/>
      <family val="2"/>
    </font>
    <font>
      <sz val="28"/>
      <name val="Arial"/>
      <family val="2"/>
    </font>
    <font>
      <b/>
      <sz val="28"/>
      <name val="Arial"/>
      <family val="2"/>
    </font>
    <font>
      <b/>
      <u/>
      <sz val="28"/>
      <name val="Arial"/>
      <family val="2"/>
    </font>
    <font>
      <b/>
      <i/>
      <sz val="28"/>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BFBFBF"/>
        <bgColor indexed="64"/>
      </patternFill>
    </fill>
    <fill>
      <patternFill patternType="solid">
        <fgColor theme="0" tint="-0.14996795556505021"/>
        <bgColor indexed="64"/>
      </patternFill>
    </fill>
    <fill>
      <patternFill patternType="solid">
        <fgColor rgb="FFFFFF00"/>
        <bgColor indexed="64"/>
      </patternFill>
    </fill>
  </fills>
  <borders count="6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theme="1"/>
      </left>
      <right/>
      <top/>
      <bottom/>
      <diagonal/>
    </border>
    <border>
      <left style="medium">
        <color theme="1"/>
      </left>
      <right/>
      <top style="medium">
        <color theme="1"/>
      </top>
      <bottom/>
      <diagonal/>
    </border>
    <border>
      <left/>
      <right style="medium">
        <color indexed="64"/>
      </right>
      <top style="medium">
        <color theme="1"/>
      </top>
      <bottom/>
      <diagonal/>
    </border>
    <border>
      <left/>
      <right/>
      <top style="medium">
        <color theme="1"/>
      </top>
      <bottom/>
      <diagonal/>
    </border>
    <border>
      <left style="medium">
        <color indexed="64"/>
      </left>
      <right style="medium">
        <color indexed="64"/>
      </right>
      <top style="medium">
        <color theme="1"/>
      </top>
      <bottom/>
      <diagonal/>
    </border>
    <border>
      <left style="medium">
        <color indexed="64"/>
      </left>
      <right style="medium">
        <color theme="1"/>
      </right>
      <top style="medium">
        <color theme="1"/>
      </top>
      <bottom/>
      <diagonal/>
    </border>
    <border>
      <left style="medium">
        <color indexed="64"/>
      </left>
      <right style="medium">
        <color theme="1"/>
      </right>
      <top/>
      <bottom/>
      <diagonal/>
    </border>
    <border>
      <left style="medium">
        <color theme="1"/>
      </left>
      <right/>
      <top/>
      <bottom style="medium">
        <color theme="1"/>
      </bottom>
      <diagonal/>
    </border>
    <border>
      <left/>
      <right style="medium">
        <color indexed="64"/>
      </right>
      <top/>
      <bottom style="medium">
        <color theme="1"/>
      </bottom>
      <diagonal/>
    </border>
    <border>
      <left/>
      <right/>
      <top/>
      <bottom style="medium">
        <color theme="1"/>
      </bottom>
      <diagonal/>
    </border>
    <border>
      <left style="medium">
        <color indexed="64"/>
      </left>
      <right style="medium">
        <color indexed="64"/>
      </right>
      <top/>
      <bottom style="medium">
        <color theme="1"/>
      </bottom>
      <diagonal/>
    </border>
    <border>
      <left style="medium">
        <color indexed="64"/>
      </left>
      <right style="medium">
        <color theme="1"/>
      </right>
      <top/>
      <bottom style="medium">
        <color theme="1"/>
      </bottom>
      <diagonal/>
    </border>
    <border>
      <left style="medium">
        <color indexed="64"/>
      </left>
      <right style="medium">
        <color theme="1"/>
      </right>
      <top/>
      <bottom style="medium">
        <color indexed="64"/>
      </bottom>
      <diagonal/>
    </border>
    <border>
      <left style="medium">
        <color indexed="64"/>
      </left>
      <right style="medium">
        <color theme="1"/>
      </right>
      <top style="medium">
        <color indexed="64"/>
      </top>
      <bottom/>
      <diagonal/>
    </border>
    <border>
      <left style="medium">
        <color theme="1"/>
      </left>
      <right/>
      <top/>
      <bottom style="medium">
        <color indexed="64"/>
      </bottom>
      <diagonal/>
    </border>
    <border>
      <left/>
      <right style="medium">
        <color theme="1"/>
      </right>
      <top/>
      <bottom style="medium">
        <color theme="1"/>
      </bottom>
      <diagonal/>
    </border>
    <border>
      <left/>
      <right style="medium">
        <color theme="1"/>
      </right>
      <top/>
      <bottom/>
      <diagonal/>
    </border>
    <border>
      <left/>
      <right style="medium">
        <color theme="1"/>
      </right>
      <top/>
      <bottom style="medium">
        <color indexed="64"/>
      </bottom>
      <diagonal/>
    </border>
    <border>
      <left style="medium">
        <color theme="1"/>
      </left>
      <right/>
      <top style="medium">
        <color indexed="64"/>
      </top>
      <bottom/>
      <diagonal/>
    </border>
    <border>
      <left/>
      <right style="medium">
        <color theme="1"/>
      </right>
      <top style="medium">
        <color indexed="64"/>
      </top>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right style="medium">
        <color theme="1"/>
      </right>
      <top style="medium">
        <color theme="1"/>
      </top>
      <bottom/>
      <diagonal/>
    </border>
    <border>
      <left style="double">
        <color indexed="64"/>
      </left>
      <right/>
      <top/>
      <bottom/>
      <diagonal/>
    </border>
    <border>
      <left/>
      <right/>
      <top style="hair">
        <color indexed="64"/>
      </top>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3">
    <xf numFmtId="174" fontId="0" fillId="0" borderId="0"/>
    <xf numFmtId="168" fontId="1" fillId="0" borderId="0" applyFont="0" applyFill="0" applyBorder="0" applyAlignment="0" applyProtection="0"/>
    <xf numFmtId="9" fontId="17" fillId="0" borderId="0" applyFont="0" applyFill="0" applyBorder="0" applyAlignment="0" applyProtection="0"/>
  </cellStyleXfs>
  <cellXfs count="770">
    <xf numFmtId="174" fontId="0" fillId="0" borderId="0" xfId="0"/>
    <xf numFmtId="174" fontId="2" fillId="0" borderId="0" xfId="0" applyFont="1" applyAlignment="1">
      <alignment vertical="center"/>
    </xf>
    <xf numFmtId="174" fontId="9" fillId="0" borderId="0" xfId="0" applyFont="1" applyAlignment="1">
      <alignment vertical="center"/>
    </xf>
    <xf numFmtId="174" fontId="3" fillId="0" borderId="0" xfId="0" applyFont="1" applyAlignment="1">
      <alignment horizontal="center" vertical="center"/>
    </xf>
    <xf numFmtId="174" fontId="0" fillId="0" borderId="0" xfId="0" applyAlignment="1">
      <alignment vertical="center"/>
    </xf>
    <xf numFmtId="170" fontId="0" fillId="0" borderId="0" xfId="0" applyNumberFormat="1" applyAlignment="1">
      <alignment vertical="center"/>
    </xf>
    <xf numFmtId="170" fontId="0" fillId="0" borderId="0" xfId="1" applyNumberFormat="1" applyFont="1" applyAlignment="1">
      <alignment vertical="center"/>
    </xf>
    <xf numFmtId="174" fontId="10" fillId="0" borderId="0" xfId="0" applyFont="1" applyAlignment="1">
      <alignment vertical="center"/>
    </xf>
    <xf numFmtId="174" fontId="3" fillId="0" borderId="0" xfId="0" applyFont="1" applyAlignment="1">
      <alignment vertical="center"/>
    </xf>
    <xf numFmtId="170" fontId="9" fillId="0" borderId="0" xfId="0" applyNumberFormat="1" applyFont="1" applyAlignment="1">
      <alignment vertical="center"/>
    </xf>
    <xf numFmtId="168" fontId="0" fillId="0" borderId="0" xfId="0" applyNumberFormat="1"/>
    <xf numFmtId="174" fontId="6" fillId="0" borderId="0" xfId="0" applyFont="1"/>
    <xf numFmtId="174" fontId="0" fillId="0" borderId="2" xfId="0" applyBorder="1"/>
    <xf numFmtId="174" fontId="0" fillId="0" borderId="3" xfId="0" applyBorder="1"/>
    <xf numFmtId="168" fontId="0" fillId="0" borderId="3" xfId="0" applyNumberFormat="1" applyBorder="1"/>
    <xf numFmtId="174" fontId="3" fillId="0" borderId="3" xfId="0" applyFont="1" applyBorder="1"/>
    <xf numFmtId="168" fontId="0" fillId="0" borderId="4" xfId="0" applyNumberFormat="1" applyBorder="1"/>
    <xf numFmtId="168" fontId="3" fillId="0" borderId="5" xfId="0" applyNumberFormat="1" applyFont="1" applyBorder="1" applyAlignment="1">
      <alignment horizontal="center"/>
    </xf>
    <xf numFmtId="174" fontId="2" fillId="0" borderId="5" xfId="0" applyFont="1" applyBorder="1"/>
    <xf numFmtId="168" fontId="0" fillId="0" borderId="5" xfId="0" applyNumberFormat="1" applyBorder="1"/>
    <xf numFmtId="174" fontId="2" fillId="0" borderId="5" xfId="0" applyFont="1" applyBorder="1" applyAlignment="1">
      <alignment wrapText="1"/>
    </xf>
    <xf numFmtId="168" fontId="2" fillId="0" borderId="5" xfId="0" applyNumberFormat="1" applyFont="1" applyBorder="1"/>
    <xf numFmtId="168" fontId="2" fillId="0" borderId="5" xfId="0" applyNumberFormat="1" applyFont="1" applyBorder="1" applyAlignment="1">
      <alignment vertical="center"/>
    </xf>
    <xf numFmtId="168" fontId="2" fillId="0" borderId="5" xfId="0" applyNumberFormat="1" applyFont="1" applyBorder="1" applyAlignment="1">
      <alignment horizontal="center"/>
    </xf>
    <xf numFmtId="168" fontId="2" fillId="0" borderId="4" xfId="0" applyNumberFormat="1" applyFont="1" applyBorder="1" applyAlignment="1">
      <alignment horizontal="center"/>
    </xf>
    <xf numFmtId="174" fontId="2" fillId="0" borderId="4" xfId="0" applyFont="1" applyBorder="1"/>
    <xf numFmtId="168" fontId="2" fillId="0" borderId="5" xfId="0" applyNumberFormat="1" applyFont="1" applyBorder="1" applyAlignment="1">
      <alignment horizontal="center" vertical="center"/>
    </xf>
    <xf numFmtId="168" fontId="2" fillId="0" borderId="3" xfId="0" applyNumberFormat="1" applyFont="1" applyBorder="1"/>
    <xf numFmtId="174" fontId="2" fillId="0" borderId="0" xfId="0" applyFont="1"/>
    <xf numFmtId="168" fontId="2" fillId="0" borderId="4" xfId="0" applyNumberFormat="1" applyFont="1" applyBorder="1" applyAlignment="1">
      <alignment horizontal="right"/>
    </xf>
    <xf numFmtId="168" fontId="2" fillId="0" borderId="5" xfId="0" applyNumberFormat="1" applyFont="1" applyBorder="1" applyAlignment="1">
      <alignment horizontal="right"/>
    </xf>
    <xf numFmtId="174" fontId="2" fillId="0" borderId="6" xfId="0" applyFont="1" applyBorder="1"/>
    <xf numFmtId="174" fontId="0" fillId="0" borderId="6" xfId="0" applyBorder="1"/>
    <xf numFmtId="174" fontId="14" fillId="0" borderId="0" xfId="0" applyFont="1"/>
    <xf numFmtId="174" fontId="10" fillId="0" borderId="5" xfId="0" applyFont="1" applyBorder="1" applyAlignment="1">
      <alignment horizontal="center" vertical="center"/>
    </xf>
    <xf numFmtId="170" fontId="10" fillId="0" borderId="5" xfId="1" applyNumberFormat="1" applyFont="1" applyBorder="1" applyAlignment="1">
      <alignment horizontal="center" vertical="center"/>
    </xf>
    <xf numFmtId="170" fontId="10" fillId="0" borderId="5" xfId="0" applyNumberFormat="1" applyFont="1" applyBorder="1" applyAlignment="1">
      <alignment horizontal="center" vertical="center"/>
    </xf>
    <xf numFmtId="174" fontId="9" fillId="0" borderId="5" xfId="0" applyFont="1" applyBorder="1" applyAlignment="1">
      <alignment vertical="center"/>
    </xf>
    <xf numFmtId="170" fontId="9" fillId="0" borderId="5" xfId="1" applyNumberFormat="1" applyFont="1" applyBorder="1" applyAlignment="1">
      <alignment vertical="center"/>
    </xf>
    <xf numFmtId="170" fontId="9" fillId="0" borderId="5" xfId="0" applyNumberFormat="1" applyFont="1" applyBorder="1" applyAlignment="1">
      <alignment vertical="center"/>
    </xf>
    <xf numFmtId="170" fontId="9" fillId="0" borderId="0" xfId="1" applyNumberFormat="1" applyFont="1" applyAlignment="1">
      <alignment vertical="center"/>
    </xf>
    <xf numFmtId="3" fontId="0" fillId="0" borderId="0" xfId="0" applyNumberFormat="1"/>
    <xf numFmtId="174" fontId="0" fillId="0" borderId="7" xfId="0" applyBorder="1"/>
    <xf numFmtId="174" fontId="0" fillId="0" borderId="8" xfId="0" applyBorder="1"/>
    <xf numFmtId="174" fontId="0" fillId="0" borderId="9" xfId="0" applyBorder="1"/>
    <xf numFmtId="174" fontId="0" fillId="0" borderId="10" xfId="0" applyBorder="1"/>
    <xf numFmtId="174" fontId="0" fillId="0" borderId="11" xfId="0" applyBorder="1"/>
    <xf numFmtId="174" fontId="15" fillId="0" borderId="0" xfId="0" applyFont="1" applyAlignment="1">
      <alignment horizontal="centerContinuous"/>
    </xf>
    <xf numFmtId="174" fontId="0" fillId="0" borderId="0" xfId="0" applyAlignment="1">
      <alignment horizontal="centerContinuous"/>
    </xf>
    <xf numFmtId="174" fontId="0" fillId="0" borderId="12" xfId="0" applyBorder="1"/>
    <xf numFmtId="174" fontId="0" fillId="0" borderId="13" xfId="0" applyBorder="1"/>
    <xf numFmtId="174" fontId="0" fillId="0" borderId="14" xfId="0" applyBorder="1"/>
    <xf numFmtId="174" fontId="1" fillId="0" borderId="15" xfId="0" applyFont="1" applyBorder="1" applyAlignment="1">
      <alignment vertical="center"/>
    </xf>
    <xf numFmtId="174" fontId="1" fillId="0" borderId="0" xfId="0" applyFont="1" applyAlignment="1">
      <alignment vertical="center"/>
    </xf>
    <xf numFmtId="170" fontId="3" fillId="0" borderId="16" xfId="0" applyNumberFormat="1" applyFont="1" applyBorder="1" applyAlignment="1">
      <alignment horizontal="center" vertical="center" wrapText="1"/>
    </xf>
    <xf numFmtId="170" fontId="3" fillId="0" borderId="15" xfId="0" quotePrefix="1" applyNumberFormat="1" applyFont="1" applyBorder="1" applyAlignment="1">
      <alignment vertical="center"/>
    </xf>
    <xf numFmtId="9" fontId="3" fillId="0" borderId="17" xfId="0" applyNumberFormat="1" applyFont="1" applyBorder="1" applyAlignment="1">
      <alignment horizontal="center" vertical="center"/>
    </xf>
    <xf numFmtId="170" fontId="3" fillId="0" borderId="18" xfId="0" quotePrefix="1" applyNumberFormat="1" applyFont="1" applyBorder="1" applyAlignment="1">
      <alignment vertical="center"/>
    </xf>
    <xf numFmtId="170" fontId="3" fillId="0" borderId="17" xfId="0" quotePrefix="1" applyNumberFormat="1" applyFont="1" applyBorder="1" applyAlignment="1">
      <alignment vertical="center"/>
    </xf>
    <xf numFmtId="174" fontId="3" fillId="0" borderId="16" xfId="0" applyFont="1" applyBorder="1" applyAlignment="1">
      <alignment vertical="center"/>
    </xf>
    <xf numFmtId="174" fontId="1" fillId="0" borderId="17" xfId="0" applyFont="1" applyBorder="1" applyAlignment="1">
      <alignment vertical="center"/>
    </xf>
    <xf numFmtId="174" fontId="3" fillId="0" borderId="15" xfId="0" applyFont="1" applyBorder="1" applyAlignment="1">
      <alignment vertical="center"/>
    </xf>
    <xf numFmtId="174" fontId="1" fillId="0" borderId="16" xfId="0" applyFont="1" applyBorder="1" applyAlignment="1">
      <alignment vertical="center"/>
    </xf>
    <xf numFmtId="4" fontId="1" fillId="0" borderId="0" xfId="0" applyNumberFormat="1" applyFont="1" applyAlignment="1">
      <alignment vertical="center"/>
    </xf>
    <xf numFmtId="4" fontId="1" fillId="0" borderId="15" xfId="0" applyNumberFormat="1" applyFont="1" applyBorder="1" applyAlignment="1">
      <alignment vertical="center"/>
    </xf>
    <xf numFmtId="174" fontId="3" fillId="0" borderId="17" xfId="0" applyFont="1" applyBorder="1" applyAlignment="1">
      <alignment vertical="center"/>
    </xf>
    <xf numFmtId="174" fontId="1" fillId="0" borderId="19" xfId="0" applyFont="1" applyBorder="1" applyAlignment="1">
      <alignment vertical="center"/>
    </xf>
    <xf numFmtId="174" fontId="1" fillId="0" borderId="0" xfId="0" applyFont="1" applyAlignment="1">
      <alignment vertical="center" wrapText="1"/>
    </xf>
    <xf numFmtId="170" fontId="1" fillId="0" borderId="0" xfId="0" applyNumberFormat="1" applyFont="1" applyAlignment="1">
      <alignment vertical="center"/>
    </xf>
    <xf numFmtId="164" fontId="2" fillId="0" borderId="17" xfId="0" applyNumberFormat="1" applyFont="1" applyBorder="1" applyAlignment="1">
      <alignment vertical="center"/>
    </xf>
    <xf numFmtId="164" fontId="2" fillId="0" borderId="18" xfId="0" applyNumberFormat="1" applyFont="1" applyBorder="1" applyAlignment="1">
      <alignment vertical="center"/>
    </xf>
    <xf numFmtId="174" fontId="3" fillId="0" borderId="15" xfId="0" quotePrefix="1" applyFont="1" applyBorder="1" applyAlignment="1">
      <alignment horizontal="center" vertical="center"/>
    </xf>
    <xf numFmtId="174" fontId="16" fillId="0" borderId="0" xfId="0" applyFont="1" applyAlignment="1">
      <alignment vertical="center"/>
    </xf>
    <xf numFmtId="174" fontId="3" fillId="0" borderId="16" xfId="0" applyFont="1" applyBorder="1" applyAlignment="1">
      <alignment horizontal="center" vertical="center" wrapText="1"/>
    </xf>
    <xf numFmtId="174" fontId="3" fillId="0" borderId="15" xfId="0" applyFont="1" applyBorder="1" applyAlignment="1">
      <alignment horizontal="center" vertical="center" wrapText="1"/>
    </xf>
    <xf numFmtId="174" fontId="3" fillId="0" borderId="0" xfId="0" applyFont="1" applyAlignment="1">
      <alignment horizontal="justify" vertical="center"/>
    </xf>
    <xf numFmtId="10" fontId="3" fillId="0" borderId="17" xfId="0" applyNumberFormat="1" applyFont="1" applyBorder="1" applyAlignment="1">
      <alignment horizontal="center" vertical="center" wrapText="1"/>
    </xf>
    <xf numFmtId="169" fontId="1" fillId="0" borderId="20" xfId="0" applyNumberFormat="1" applyFont="1" applyBorder="1" applyAlignment="1">
      <alignment horizontal="right" vertical="center" wrapText="1"/>
    </xf>
    <xf numFmtId="179" fontId="1" fillId="0" borderId="16" xfId="0" applyNumberFormat="1" applyFont="1" applyBorder="1" applyAlignment="1">
      <alignment vertical="center" wrapText="1"/>
    </xf>
    <xf numFmtId="179" fontId="1" fillId="0" borderId="17" xfId="0" applyNumberFormat="1" applyFont="1" applyBorder="1" applyAlignment="1">
      <alignment vertical="center" wrapText="1"/>
    </xf>
    <xf numFmtId="169" fontId="1" fillId="0" borderId="16" xfId="0" applyNumberFormat="1" applyFont="1" applyBorder="1" applyAlignment="1">
      <alignment horizontal="right" vertical="center" wrapText="1"/>
    </xf>
    <xf numFmtId="179" fontId="1" fillId="0" borderId="15" xfId="0" applyNumberFormat="1" applyFont="1" applyBorder="1" applyAlignment="1">
      <alignment vertical="center" wrapText="1"/>
    </xf>
    <xf numFmtId="174" fontId="1" fillId="0" borderId="17" xfId="0" applyFont="1" applyBorder="1" applyAlignment="1">
      <alignment vertical="center" wrapText="1"/>
    </xf>
    <xf numFmtId="174" fontId="3" fillId="0" borderId="17" xfId="0" applyFont="1" applyBorder="1" applyAlignment="1">
      <alignment vertical="center" wrapText="1"/>
    </xf>
    <xf numFmtId="169" fontId="1" fillId="0" borderId="1" xfId="0" applyNumberFormat="1" applyFont="1" applyBorder="1" applyAlignment="1">
      <alignment horizontal="right" vertical="center" wrapText="1"/>
    </xf>
    <xf numFmtId="180" fontId="1" fillId="0" borderId="18" xfId="0" applyNumberFormat="1" applyFont="1" applyBorder="1" applyAlignment="1">
      <alignment vertical="center" wrapText="1"/>
    </xf>
    <xf numFmtId="169" fontId="1" fillId="0" borderId="18" xfId="0" applyNumberFormat="1" applyFont="1" applyBorder="1" applyAlignment="1">
      <alignment horizontal="right" vertical="center" wrapText="1"/>
    </xf>
    <xf numFmtId="169" fontId="1" fillId="0" borderId="21" xfId="0" applyNumberFormat="1" applyFont="1" applyBorder="1" applyAlignment="1">
      <alignment horizontal="right" vertical="center" wrapText="1"/>
    </xf>
    <xf numFmtId="174" fontId="1" fillId="0" borderId="21" xfId="0" applyFont="1" applyBorder="1" applyAlignment="1">
      <alignment horizontal="right" vertical="center" wrapText="1"/>
    </xf>
    <xf numFmtId="174" fontId="1" fillId="0" borderId="22" xfId="0" applyFont="1" applyBorder="1" applyAlignment="1">
      <alignment horizontal="right" vertical="center" wrapText="1"/>
    </xf>
    <xf numFmtId="174" fontId="3" fillId="0" borderId="15" xfId="0" applyFont="1" applyBorder="1" applyAlignment="1">
      <alignment vertical="center" wrapText="1"/>
    </xf>
    <xf numFmtId="169" fontId="1" fillId="0" borderId="0" xfId="0" applyNumberFormat="1" applyFont="1" applyAlignment="1">
      <alignment horizontal="right" vertical="center" wrapText="1"/>
    </xf>
    <xf numFmtId="169" fontId="1" fillId="0" borderId="19" xfId="0" applyNumberFormat="1" applyFont="1" applyBorder="1" applyAlignment="1">
      <alignment horizontal="right" vertical="center" wrapText="1"/>
    </xf>
    <xf numFmtId="3" fontId="1" fillId="0" borderId="17" xfId="0" applyNumberFormat="1" applyFont="1" applyBorder="1" applyAlignment="1">
      <alignment vertical="center" wrapText="1"/>
    </xf>
    <xf numFmtId="174" fontId="1" fillId="0" borderId="0" xfId="0" applyFont="1" applyAlignment="1">
      <alignment horizontal="right" vertical="center" wrapText="1"/>
    </xf>
    <xf numFmtId="174" fontId="1" fillId="0" borderId="15" xfId="0" applyFont="1" applyBorder="1" applyAlignment="1">
      <alignment vertical="center" wrapText="1"/>
    </xf>
    <xf numFmtId="174" fontId="1" fillId="0" borderId="15" xfId="0" applyFont="1" applyBorder="1" applyAlignment="1">
      <alignment horizontal="right" vertical="center" wrapText="1"/>
    </xf>
    <xf numFmtId="2" fontId="1" fillId="0" borderId="15" xfId="0" applyNumberFormat="1" applyFont="1" applyBorder="1" applyAlignment="1">
      <alignment horizontal="right" vertical="center" wrapText="1"/>
    </xf>
    <xf numFmtId="169" fontId="1" fillId="0" borderId="15" xfId="0" applyNumberFormat="1" applyFont="1" applyBorder="1" applyAlignment="1">
      <alignment horizontal="right" vertical="center" wrapText="1"/>
    </xf>
    <xf numFmtId="176" fontId="1" fillId="0" borderId="15" xfId="0" applyNumberFormat="1" applyFont="1" applyBorder="1" applyAlignment="1">
      <alignment horizontal="right" vertical="center" wrapText="1"/>
    </xf>
    <xf numFmtId="169" fontId="1" fillId="0" borderId="17" xfId="0" applyNumberFormat="1" applyFont="1" applyBorder="1" applyAlignment="1">
      <alignment horizontal="right" vertical="center" wrapText="1"/>
    </xf>
    <xf numFmtId="169" fontId="1" fillId="0" borderId="23" xfId="0" applyNumberFormat="1" applyFont="1" applyBorder="1" applyAlignment="1">
      <alignment horizontal="right" vertical="center" wrapText="1"/>
    </xf>
    <xf numFmtId="174" fontId="1" fillId="0" borderId="16" xfId="0" applyFont="1" applyBorder="1" applyAlignment="1">
      <alignment horizontal="center" vertical="center" wrapText="1"/>
    </xf>
    <xf numFmtId="174" fontId="1" fillId="0" borderId="0" xfId="0" applyFont="1" applyAlignment="1">
      <alignment horizontal="center" vertical="center" wrapText="1"/>
    </xf>
    <xf numFmtId="174" fontId="1" fillId="0" borderId="15" xfId="0" applyFont="1" applyBorder="1" applyAlignment="1">
      <alignment horizontal="center" vertical="center" wrapText="1"/>
    </xf>
    <xf numFmtId="174" fontId="1" fillId="0" borderId="1" xfId="0" applyFont="1" applyBorder="1" applyAlignment="1">
      <alignment horizontal="right" vertical="center" wrapText="1"/>
    </xf>
    <xf numFmtId="169" fontId="1" fillId="0" borderId="24" xfId="0" applyNumberFormat="1" applyFont="1" applyBorder="1" applyAlignment="1">
      <alignment horizontal="right" vertical="center" wrapText="1"/>
    </xf>
    <xf numFmtId="165" fontId="1" fillId="0" borderId="18" xfId="0" applyNumberFormat="1" applyFont="1" applyBorder="1" applyAlignment="1">
      <alignment vertical="center" wrapText="1"/>
    </xf>
    <xf numFmtId="170" fontId="1" fillId="0" borderId="18" xfId="0" applyNumberFormat="1" applyFont="1" applyBorder="1" applyAlignment="1">
      <alignment vertical="center" wrapText="1"/>
    </xf>
    <xf numFmtId="174" fontId="1" fillId="0" borderId="18" xfId="0" applyFont="1" applyBorder="1" applyAlignment="1">
      <alignment horizontal="right" vertical="center" wrapText="1"/>
    </xf>
    <xf numFmtId="164" fontId="1" fillId="0" borderId="18" xfId="0" applyNumberFormat="1" applyFont="1" applyBorder="1" applyAlignment="1">
      <alignment horizontal="right" vertical="center"/>
    </xf>
    <xf numFmtId="164" fontId="1" fillId="0" borderId="18" xfId="0" applyNumberFormat="1" applyFont="1" applyBorder="1" applyAlignment="1">
      <alignment horizontal="right" vertical="center" wrapText="1"/>
    </xf>
    <xf numFmtId="170" fontId="1" fillId="0" borderId="18" xfId="0" applyNumberFormat="1" applyFont="1" applyBorder="1" applyAlignment="1">
      <alignment horizontal="right" vertical="center" wrapText="1"/>
    </xf>
    <xf numFmtId="164" fontId="1" fillId="0" borderId="1" xfId="0" applyNumberFormat="1" applyFont="1" applyBorder="1" applyAlignment="1">
      <alignment horizontal="right" vertical="center" wrapText="1"/>
    </xf>
    <xf numFmtId="164" fontId="1" fillId="0" borderId="25" xfId="0" applyNumberFormat="1" applyFont="1" applyBorder="1" applyAlignment="1">
      <alignment horizontal="right" vertical="center" wrapText="1"/>
    </xf>
    <xf numFmtId="174" fontId="3" fillId="0" borderId="0" xfId="0" applyFont="1"/>
    <xf numFmtId="174" fontId="3" fillId="0" borderId="6" xfId="0" applyFont="1" applyBorder="1" applyAlignment="1">
      <alignment horizontal="justify" vertical="center"/>
    </xf>
    <xf numFmtId="171" fontId="3" fillId="0" borderId="17" xfId="0" applyNumberFormat="1" applyFont="1" applyBorder="1" applyAlignment="1">
      <alignment horizontal="center" vertical="center"/>
    </xf>
    <xf numFmtId="174" fontId="3" fillId="0" borderId="24" xfId="0" applyFont="1" applyBorder="1" applyAlignment="1">
      <alignment horizontal="center" vertical="center" wrapText="1"/>
    </xf>
    <xf numFmtId="174" fontId="1" fillId="0" borderId="26" xfId="0" applyFont="1" applyBorder="1" applyAlignment="1">
      <alignment vertical="center"/>
    </xf>
    <xf numFmtId="170" fontId="1" fillId="0" borderId="15" xfId="0" applyNumberFormat="1" applyFont="1" applyBorder="1" applyAlignment="1">
      <alignment vertical="center"/>
    </xf>
    <xf numFmtId="170" fontId="3" fillId="0" borderId="15" xfId="0" applyNumberFormat="1" applyFont="1" applyBorder="1" applyAlignment="1">
      <alignment vertical="center"/>
    </xf>
    <xf numFmtId="170" fontId="3" fillId="0" borderId="26" xfId="0" applyNumberFormat="1" applyFont="1" applyBorder="1" applyAlignment="1">
      <alignment vertical="center"/>
    </xf>
    <xf numFmtId="174" fontId="6" fillId="0" borderId="15" xfId="0" applyFont="1" applyBorder="1" applyAlignment="1">
      <alignment horizontal="left" vertical="center"/>
    </xf>
    <xf numFmtId="170" fontId="1" fillId="0" borderId="15" xfId="0" applyNumberFormat="1" applyFont="1" applyBorder="1" applyAlignment="1">
      <alignment horizontal="right" vertical="center" wrapText="1"/>
    </xf>
    <xf numFmtId="165" fontId="1" fillId="0" borderId="15" xfId="0" applyNumberFormat="1" applyFont="1" applyBorder="1" applyAlignment="1">
      <alignment horizontal="right" vertical="center" wrapText="1"/>
    </xf>
    <xf numFmtId="174" fontId="3" fillId="0" borderId="26" xfId="0" applyFont="1" applyBorder="1" applyAlignment="1">
      <alignment vertical="center"/>
    </xf>
    <xf numFmtId="174" fontId="3" fillId="0" borderId="15" xfId="0" applyFont="1" applyBorder="1" applyAlignment="1">
      <alignment horizontal="right" vertical="center" wrapText="1"/>
    </xf>
    <xf numFmtId="174" fontId="1" fillId="0" borderId="25" xfId="0" applyFont="1" applyBorder="1" applyAlignment="1">
      <alignment vertical="center"/>
    </xf>
    <xf numFmtId="170" fontId="1" fillId="0" borderId="25" xfId="0" applyNumberFormat="1" applyFont="1" applyBorder="1" applyAlignment="1">
      <alignment vertical="center"/>
    </xf>
    <xf numFmtId="170" fontId="3" fillId="0" borderId="15" xfId="0" applyNumberFormat="1" applyFont="1" applyBorder="1" applyAlignment="1">
      <alignment horizontal="right" vertical="center" wrapText="1"/>
    </xf>
    <xf numFmtId="9" fontId="3" fillId="0" borderId="17" xfId="0" applyNumberFormat="1" applyFont="1" applyBorder="1" applyAlignment="1">
      <alignment horizontal="center" vertical="center" wrapText="1"/>
    </xf>
    <xf numFmtId="174" fontId="1" fillId="0" borderId="16" xfId="0" applyFont="1" applyBorder="1" applyAlignment="1">
      <alignment vertical="center" wrapText="1"/>
    </xf>
    <xf numFmtId="170" fontId="1" fillId="0" borderId="17" xfId="0" applyNumberFormat="1" applyFont="1" applyBorder="1" applyAlignment="1">
      <alignment horizontal="right" vertical="center"/>
    </xf>
    <xf numFmtId="165" fontId="1" fillId="0" borderId="17" xfId="0" applyNumberFormat="1" applyFont="1" applyBorder="1" applyAlignment="1">
      <alignment horizontal="right" vertical="center" wrapText="1"/>
    </xf>
    <xf numFmtId="170" fontId="3" fillId="0" borderId="17" xfId="0" applyNumberFormat="1" applyFont="1" applyBorder="1" applyAlignment="1">
      <alignment vertical="center"/>
    </xf>
    <xf numFmtId="170" fontId="1" fillId="0" borderId="17" xfId="0" applyNumberFormat="1" applyFont="1" applyBorder="1" applyAlignment="1">
      <alignment vertical="center"/>
    </xf>
    <xf numFmtId="170" fontId="1" fillId="0" borderId="26" xfId="0" applyNumberFormat="1" applyFont="1" applyBorder="1" applyAlignment="1">
      <alignment vertical="center"/>
    </xf>
    <xf numFmtId="170" fontId="1" fillId="0" borderId="15" xfId="0" applyNumberFormat="1" applyFont="1" applyBorder="1" applyAlignment="1">
      <alignment vertical="center" wrapText="1"/>
    </xf>
    <xf numFmtId="170" fontId="3" fillId="0" borderId="15" xfId="0" applyNumberFormat="1" applyFont="1" applyBorder="1" applyAlignment="1">
      <alignment vertical="center" wrapText="1"/>
    </xf>
    <xf numFmtId="4" fontId="1" fillId="0" borderId="25" xfId="0" applyNumberFormat="1" applyFont="1" applyBorder="1" applyAlignment="1">
      <alignment vertical="center"/>
    </xf>
    <xf numFmtId="170" fontId="3" fillId="0" borderId="15" xfId="0" applyNumberFormat="1" applyFont="1" applyBorder="1" applyAlignment="1">
      <alignment horizontal="center" vertical="center" wrapText="1"/>
    </xf>
    <xf numFmtId="174" fontId="1" fillId="0" borderId="17" xfId="0" applyFont="1" applyBorder="1" applyAlignment="1">
      <alignment horizontal="right" vertical="center" wrapText="1"/>
    </xf>
    <xf numFmtId="174" fontId="3" fillId="0" borderId="17" xfId="0" applyFont="1" applyBorder="1" applyAlignment="1">
      <alignment horizontal="right" vertical="center" wrapText="1"/>
    </xf>
    <xf numFmtId="4" fontId="1" fillId="0" borderId="26" xfId="0" applyNumberFormat="1" applyFont="1" applyBorder="1" applyAlignment="1">
      <alignment vertical="center"/>
    </xf>
    <xf numFmtId="9" fontId="3" fillId="0" borderId="25" xfId="0" applyNumberFormat="1" applyFont="1" applyBorder="1" applyAlignment="1">
      <alignment horizontal="center" vertical="center" wrapText="1"/>
    </xf>
    <xf numFmtId="9" fontId="3" fillId="0" borderId="18" xfId="0" applyNumberFormat="1" applyFont="1" applyBorder="1" applyAlignment="1">
      <alignment horizontal="center" vertical="center" wrapText="1"/>
    </xf>
    <xf numFmtId="174" fontId="3" fillId="0" borderId="16" xfId="0" applyFont="1" applyBorder="1" applyAlignment="1">
      <alignment vertical="center" wrapText="1"/>
    </xf>
    <xf numFmtId="174" fontId="1" fillId="0" borderId="20" xfId="0" applyFont="1" applyBorder="1" applyAlignment="1">
      <alignment vertical="center" wrapText="1"/>
    </xf>
    <xf numFmtId="174" fontId="1" fillId="0" borderId="25" xfId="0" applyFont="1" applyBorder="1" applyAlignment="1">
      <alignment vertical="center" wrapText="1"/>
    </xf>
    <xf numFmtId="170" fontId="3" fillId="0" borderId="16" xfId="0" applyNumberFormat="1" applyFont="1" applyBorder="1" applyAlignment="1">
      <alignment vertical="center"/>
    </xf>
    <xf numFmtId="174" fontId="1" fillId="0" borderId="23" xfId="0" applyFont="1" applyBorder="1" applyAlignment="1">
      <alignment vertical="center"/>
    </xf>
    <xf numFmtId="174" fontId="1" fillId="0" borderId="20" xfId="0" applyFont="1" applyBorder="1" applyAlignment="1">
      <alignment vertical="center"/>
    </xf>
    <xf numFmtId="174" fontId="27" fillId="0" borderId="10" xfId="0" applyFont="1" applyBorder="1"/>
    <xf numFmtId="174" fontId="28" fillId="0" borderId="0" xfId="0" applyFont="1" applyAlignment="1">
      <alignment horizontal="centerContinuous"/>
    </xf>
    <xf numFmtId="174" fontId="27" fillId="0" borderId="0" xfId="0" applyFont="1" applyAlignment="1">
      <alignment horizontal="centerContinuous"/>
    </xf>
    <xf numFmtId="174" fontId="27" fillId="0" borderId="11" xfId="0" applyFont="1" applyBorder="1"/>
    <xf numFmtId="174" fontId="29" fillId="0" borderId="0" xfId="0" applyFont="1" applyAlignment="1">
      <alignment horizontal="centerContinuous"/>
    </xf>
    <xf numFmtId="174" fontId="27" fillId="0" borderId="0" xfId="0" applyFont="1"/>
    <xf numFmtId="167" fontId="0" fillId="0" borderId="0" xfId="0" applyNumberFormat="1" applyAlignment="1">
      <alignment vertical="center"/>
    </xf>
    <xf numFmtId="174" fontId="3" fillId="0" borderId="20" xfId="0" applyFont="1" applyBorder="1" applyAlignment="1">
      <alignment horizontal="center" vertical="center" wrapText="1"/>
    </xf>
    <xf numFmtId="174" fontId="3" fillId="0" borderId="26" xfId="0" applyFont="1" applyBorder="1" applyAlignment="1">
      <alignment horizontal="center" vertical="center" wrapText="1"/>
    </xf>
    <xf numFmtId="174" fontId="2" fillId="0" borderId="15" xfId="0" applyFont="1" applyBorder="1" applyAlignment="1">
      <alignment horizontal="justify" vertical="center" wrapText="1"/>
    </xf>
    <xf numFmtId="174" fontId="2" fillId="0" borderId="26" xfId="0" applyFont="1" applyBorder="1" applyAlignment="1">
      <alignment horizontal="center" vertical="center" wrapText="1"/>
    </xf>
    <xf numFmtId="167" fontId="0" fillId="0" borderId="16" xfId="0" applyNumberFormat="1" applyBorder="1" applyAlignment="1">
      <alignment vertical="center"/>
    </xf>
    <xf numFmtId="167" fontId="0" fillId="0" borderId="16" xfId="0" applyNumberFormat="1" applyBorder="1" applyAlignment="1">
      <alignment horizontal="right" vertical="center"/>
    </xf>
    <xf numFmtId="174" fontId="0" fillId="0" borderId="15" xfId="0" applyBorder="1" applyAlignment="1">
      <alignment vertical="center"/>
    </xf>
    <xf numFmtId="165" fontId="2" fillId="0" borderId="26" xfId="0" applyNumberFormat="1" applyFont="1" applyBorder="1" applyAlignment="1">
      <alignment horizontal="center" vertical="center" wrapText="1"/>
    </xf>
    <xf numFmtId="164" fontId="2" fillId="0" borderId="15" xfId="0" applyNumberFormat="1" applyFont="1" applyBorder="1" applyAlignment="1">
      <alignment vertical="center"/>
    </xf>
    <xf numFmtId="174" fontId="2" fillId="0" borderId="17" xfId="0" applyFont="1" applyBorder="1" applyAlignment="1">
      <alignment horizontal="justify" vertical="center" wrapText="1"/>
    </xf>
    <xf numFmtId="174" fontId="2" fillId="0" borderId="25" xfId="0" applyFont="1" applyBorder="1" applyAlignment="1">
      <alignment vertical="center" wrapText="1"/>
    </xf>
    <xf numFmtId="167" fontId="1" fillId="0" borderId="17" xfId="0" applyNumberFormat="1" applyFont="1" applyBorder="1" applyAlignment="1">
      <alignment horizontal="right" vertical="center"/>
    </xf>
    <xf numFmtId="164" fontId="1" fillId="0" borderId="17" xfId="0" applyNumberFormat="1" applyFont="1" applyBorder="1" applyAlignment="1">
      <alignment horizontal="right" vertical="center"/>
    </xf>
    <xf numFmtId="174" fontId="3" fillId="0" borderId="15" xfId="0" applyFont="1" applyBorder="1" applyAlignment="1">
      <alignment horizontal="justify" vertical="center" wrapText="1"/>
    </xf>
    <xf numFmtId="164" fontId="2" fillId="0" borderId="16" xfId="0" applyNumberFormat="1" applyFont="1" applyBorder="1" applyAlignment="1">
      <alignment vertical="center"/>
    </xf>
    <xf numFmtId="167" fontId="1" fillId="0" borderId="16" xfId="0" applyNumberFormat="1" applyFont="1" applyBorder="1" applyAlignment="1">
      <alignment horizontal="right" vertical="center"/>
    </xf>
    <xf numFmtId="164" fontId="1" fillId="0" borderId="16" xfId="0" applyNumberFormat="1" applyFont="1" applyBorder="1" applyAlignment="1">
      <alignment horizontal="right" vertical="center"/>
    </xf>
    <xf numFmtId="167" fontId="1" fillId="0" borderId="15" xfId="0" applyNumberFormat="1" applyFont="1" applyBorder="1" applyAlignment="1">
      <alignment horizontal="right" vertical="center"/>
    </xf>
    <xf numFmtId="164" fontId="1" fillId="0" borderId="15" xfId="0" applyNumberFormat="1" applyFont="1" applyBorder="1" applyAlignment="1">
      <alignment horizontal="right" vertical="center"/>
    </xf>
    <xf numFmtId="165" fontId="2" fillId="0" borderId="25" xfId="0" applyNumberFormat="1" applyFont="1" applyBorder="1" applyAlignment="1">
      <alignment horizontal="center" vertical="center" wrapText="1"/>
    </xf>
    <xf numFmtId="174" fontId="2" fillId="0" borderId="16" xfId="0" applyFont="1" applyBorder="1" applyAlignment="1">
      <alignment horizontal="justify" vertical="center" wrapText="1"/>
    </xf>
    <xf numFmtId="165" fontId="2" fillId="0" borderId="0" xfId="0" applyNumberFormat="1" applyFont="1" applyAlignment="1">
      <alignment horizontal="center" vertical="center" wrapText="1"/>
    </xf>
    <xf numFmtId="174" fontId="2" fillId="0" borderId="1" xfId="0" applyFont="1" applyBorder="1" applyAlignment="1">
      <alignment vertical="center"/>
    </xf>
    <xf numFmtId="174" fontId="2" fillId="0" borderId="6" xfId="0" applyFont="1" applyBorder="1" applyAlignment="1">
      <alignment vertical="center"/>
    </xf>
    <xf numFmtId="174" fontId="2" fillId="0" borderId="28" xfId="0" applyFont="1" applyBorder="1" applyAlignment="1">
      <alignment vertical="center"/>
    </xf>
    <xf numFmtId="167" fontId="1" fillId="0" borderId="15" xfId="0" applyNumberFormat="1" applyFont="1" applyBorder="1" applyAlignment="1">
      <alignment vertical="center"/>
    </xf>
    <xf numFmtId="164" fontId="1" fillId="0" borderId="15" xfId="0" applyNumberFormat="1" applyFont="1" applyBorder="1" applyAlignment="1">
      <alignment vertical="center"/>
    </xf>
    <xf numFmtId="174" fontId="2" fillId="0" borderId="22" xfId="0" applyFont="1" applyBorder="1" applyAlignment="1">
      <alignment vertical="center"/>
    </xf>
    <xf numFmtId="174" fontId="2" fillId="0" borderId="0" xfId="0" applyFont="1" applyAlignment="1">
      <alignment vertical="center" wrapText="1"/>
    </xf>
    <xf numFmtId="174" fontId="2" fillId="0" borderId="18" xfId="0" applyFont="1" applyBorder="1" applyAlignment="1">
      <alignment horizontal="justify" vertical="center" wrapText="1"/>
    </xf>
    <xf numFmtId="182" fontId="1" fillId="0" borderId="18" xfId="0" applyNumberFormat="1" applyFont="1" applyBorder="1" applyAlignment="1">
      <alignment vertical="center" wrapText="1"/>
    </xf>
    <xf numFmtId="174" fontId="3" fillId="0" borderId="20" xfId="0" applyFont="1" applyBorder="1" applyAlignment="1">
      <alignment vertical="center" wrapText="1"/>
    </xf>
    <xf numFmtId="174" fontId="3" fillId="0" borderId="25" xfId="0" applyFont="1" applyBorder="1" applyAlignment="1">
      <alignment vertical="center" wrapText="1"/>
    </xf>
    <xf numFmtId="174" fontId="3" fillId="0" borderId="26" xfId="0" applyFont="1" applyBorder="1" applyAlignment="1">
      <alignment vertical="center" wrapText="1"/>
    </xf>
    <xf numFmtId="174" fontId="3" fillId="0" borderId="20" xfId="0" applyFont="1" applyBorder="1" applyAlignment="1">
      <alignment horizontal="left" vertical="center" wrapText="1"/>
    </xf>
    <xf numFmtId="174" fontId="1" fillId="0" borderId="26" xfId="0" applyFont="1" applyBorder="1" applyAlignment="1">
      <alignment horizontal="left" vertical="center" wrapText="1"/>
    </xf>
    <xf numFmtId="174" fontId="3" fillId="0" borderId="26" xfId="0" applyFont="1" applyBorder="1" applyAlignment="1">
      <alignment horizontal="left" vertical="center" wrapText="1"/>
    </xf>
    <xf numFmtId="174" fontId="1" fillId="0" borderId="25" xfId="0" applyFont="1" applyBorder="1" applyAlignment="1">
      <alignment horizontal="left" vertical="center" wrapText="1"/>
    </xf>
    <xf numFmtId="174" fontId="1" fillId="0" borderId="26" xfId="0" applyFont="1" applyBorder="1" applyAlignment="1">
      <alignment vertical="center" wrapText="1"/>
    </xf>
    <xf numFmtId="174" fontId="1" fillId="0" borderId="29" xfId="0" applyFont="1" applyBorder="1" applyAlignment="1">
      <alignment horizontal="left" vertical="center" wrapText="1"/>
    </xf>
    <xf numFmtId="174" fontId="1" fillId="0" borderId="29" xfId="0" applyFont="1" applyBorder="1" applyAlignment="1">
      <alignment vertical="center" wrapText="1"/>
    </xf>
    <xf numFmtId="174" fontId="1" fillId="0" borderId="29" xfId="0" applyFont="1" applyBorder="1" applyAlignment="1">
      <alignment vertical="center"/>
    </xf>
    <xf numFmtId="1" fontId="3" fillId="0" borderId="0" xfId="0" applyNumberFormat="1" applyFont="1" applyAlignment="1">
      <alignment horizontal="right" vertical="center" wrapText="1"/>
    </xf>
    <xf numFmtId="1" fontId="3" fillId="0" borderId="0" xfId="0" applyNumberFormat="1" applyFont="1" applyAlignment="1">
      <alignment horizontal="right" vertical="center"/>
    </xf>
    <xf numFmtId="1" fontId="3" fillId="0" borderId="27" xfId="0" applyNumberFormat="1" applyFont="1" applyBorder="1" applyAlignment="1">
      <alignment horizontal="right" vertical="center" wrapText="1"/>
    </xf>
    <xf numFmtId="1" fontId="3" fillId="0" borderId="24" xfId="0" applyNumberFormat="1" applyFont="1" applyBorder="1" applyAlignment="1">
      <alignment horizontal="right" vertical="center" wrapText="1"/>
    </xf>
    <xf numFmtId="1" fontId="3" fillId="0" borderId="19" xfId="0" applyNumberFormat="1" applyFont="1" applyBorder="1" applyAlignment="1">
      <alignment horizontal="right" vertical="center" wrapText="1"/>
    </xf>
    <xf numFmtId="1" fontId="3" fillId="0" borderId="21" xfId="0" applyNumberFormat="1" applyFont="1" applyBorder="1" applyAlignment="1">
      <alignment horizontal="right" vertical="center" wrapText="1"/>
    </xf>
    <xf numFmtId="1" fontId="5" fillId="0" borderId="0" xfId="0" applyNumberFormat="1" applyFont="1" applyAlignment="1">
      <alignment horizontal="right" vertical="center"/>
    </xf>
    <xf numFmtId="164" fontId="1" fillId="2" borderId="1" xfId="0" applyNumberFormat="1" applyFont="1" applyFill="1" applyBorder="1" applyAlignment="1">
      <alignment horizontal="right" vertical="center" wrapText="1"/>
    </xf>
    <xf numFmtId="170" fontId="1" fillId="0" borderId="0" xfId="0" applyNumberFormat="1" applyFont="1" applyAlignment="1">
      <alignment horizontal="right" vertical="center" wrapText="1"/>
    </xf>
    <xf numFmtId="170" fontId="1" fillId="0" borderId="16" xfId="0" applyNumberFormat="1" applyFont="1" applyBorder="1" applyAlignment="1">
      <alignment vertical="center"/>
    </xf>
    <xf numFmtId="170" fontId="3" fillId="0" borderId="15" xfId="0" applyNumberFormat="1" applyFont="1" applyBorder="1" applyAlignment="1">
      <alignment horizontal="right" vertical="center"/>
    </xf>
    <xf numFmtId="170" fontId="3" fillId="0" borderId="24" xfId="0" applyNumberFormat="1" applyFont="1" applyBorder="1" applyAlignment="1">
      <alignment horizontal="right" vertical="center" wrapText="1"/>
    </xf>
    <xf numFmtId="170" fontId="1" fillId="0" borderId="24" xfId="0" applyNumberFormat="1" applyFont="1" applyBorder="1" applyAlignment="1">
      <alignment vertical="center"/>
    </xf>
    <xf numFmtId="165" fontId="1" fillId="0" borderId="15" xfId="0" applyNumberFormat="1" applyFont="1" applyBorder="1" applyAlignment="1">
      <alignment vertical="center" wrapText="1"/>
    </xf>
    <xf numFmtId="170" fontId="1" fillId="0" borderId="17" xfId="0" applyNumberFormat="1" applyFont="1" applyBorder="1" applyAlignment="1">
      <alignment horizontal="right" vertical="center" wrapText="1"/>
    </xf>
    <xf numFmtId="170" fontId="1" fillId="0" borderId="0" xfId="0" applyNumberFormat="1" applyFont="1" applyAlignment="1">
      <alignment vertical="center" wrapText="1"/>
    </xf>
    <xf numFmtId="174" fontId="6" fillId="0" borderId="26" xfId="0" applyFont="1" applyBorder="1" applyAlignment="1">
      <alignment vertical="center" wrapText="1"/>
    </xf>
    <xf numFmtId="170" fontId="1" fillId="0" borderId="26" xfId="0" applyNumberFormat="1" applyFont="1" applyBorder="1" applyAlignment="1">
      <alignment vertical="center" wrapText="1"/>
    </xf>
    <xf numFmtId="174" fontId="3" fillId="0" borderId="0" xfId="0" applyFont="1" applyAlignment="1">
      <alignment horizontal="right" vertical="center"/>
    </xf>
    <xf numFmtId="174" fontId="3" fillId="0" borderId="0" xfId="0" applyFont="1" applyAlignment="1">
      <alignment horizontal="right" vertical="center" wrapText="1"/>
    </xf>
    <xf numFmtId="174" fontId="1" fillId="0" borderId="15" xfId="0" applyFont="1" applyBorder="1" applyAlignment="1">
      <alignment horizontal="justify" vertical="center" wrapText="1"/>
    </xf>
    <xf numFmtId="168" fontId="1" fillId="0" borderId="0" xfId="0" applyNumberFormat="1" applyFont="1" applyAlignment="1">
      <alignment vertical="center"/>
    </xf>
    <xf numFmtId="174" fontId="3" fillId="0" borderId="15" xfId="0" applyFont="1" applyBorder="1" applyAlignment="1">
      <alignment horizontal="center" vertical="center"/>
    </xf>
    <xf numFmtId="174" fontId="3" fillId="0" borderId="17" xfId="0" applyFont="1" applyBorder="1" applyAlignment="1">
      <alignment horizontal="center" vertical="center"/>
    </xf>
    <xf numFmtId="10" fontId="3" fillId="0" borderId="15" xfId="0" applyNumberFormat="1" applyFont="1" applyBorder="1" applyAlignment="1">
      <alignment horizontal="center" vertical="center" wrapText="1"/>
    </xf>
    <xf numFmtId="9" fontId="3" fillId="0" borderId="26" xfId="0" applyNumberFormat="1" applyFont="1" applyBorder="1" applyAlignment="1">
      <alignment horizontal="center" vertical="center" wrapText="1"/>
    </xf>
    <xf numFmtId="9" fontId="3" fillId="0" borderId="15" xfId="2" applyFont="1" applyBorder="1" applyAlignment="1">
      <alignment horizontal="center" vertical="center"/>
    </xf>
    <xf numFmtId="173" fontId="6" fillId="0" borderId="20" xfId="0" applyNumberFormat="1" applyFont="1" applyBorder="1" applyAlignment="1">
      <alignment horizontal="left" vertical="center" wrapText="1"/>
    </xf>
    <xf numFmtId="165" fontId="3" fillId="0" borderId="16" xfId="0" applyNumberFormat="1" applyFont="1" applyBorder="1" applyAlignment="1">
      <alignment horizontal="right" vertical="center" wrapText="1"/>
    </xf>
    <xf numFmtId="173" fontId="1" fillId="0" borderId="26" xfId="0" applyNumberFormat="1" applyFont="1" applyBorder="1" applyAlignment="1">
      <alignment horizontal="left" vertical="center" wrapText="1"/>
    </xf>
    <xf numFmtId="170" fontId="1" fillId="0" borderId="15" xfId="1" applyNumberFormat="1" applyBorder="1" applyAlignment="1">
      <alignment horizontal="right" vertical="center" wrapText="1"/>
    </xf>
    <xf numFmtId="177" fontId="1" fillId="3" borderId="15" xfId="0" applyNumberFormat="1" applyFont="1" applyFill="1" applyBorder="1" applyAlignment="1">
      <alignment horizontal="right" vertical="center" wrapText="1"/>
    </xf>
    <xf numFmtId="177" fontId="1" fillId="3" borderId="26" xfId="0" applyNumberFormat="1" applyFont="1" applyFill="1" applyBorder="1" applyAlignment="1">
      <alignment vertical="center"/>
    </xf>
    <xf numFmtId="174" fontId="3" fillId="3" borderId="15" xfId="0" applyFont="1" applyFill="1" applyBorder="1" applyAlignment="1">
      <alignment vertical="center"/>
    </xf>
    <xf numFmtId="170" fontId="3" fillId="3" borderId="15" xfId="0" applyNumberFormat="1" applyFont="1" applyFill="1" applyBorder="1" applyAlignment="1">
      <alignment vertical="center"/>
    </xf>
    <xf numFmtId="174" fontId="1" fillId="3" borderId="0" xfId="0" applyFont="1" applyFill="1" applyAlignment="1">
      <alignment vertical="center"/>
    </xf>
    <xf numFmtId="173" fontId="1" fillId="3" borderId="25" xfId="0" applyNumberFormat="1" applyFont="1" applyFill="1" applyBorder="1" applyAlignment="1">
      <alignment horizontal="left" vertical="center" wrapText="1"/>
    </xf>
    <xf numFmtId="170" fontId="1" fillId="3" borderId="17" xfId="0" applyNumberFormat="1" applyFont="1" applyFill="1" applyBorder="1" applyAlignment="1">
      <alignment horizontal="right" vertical="center"/>
    </xf>
    <xf numFmtId="174" fontId="3" fillId="3" borderId="17" xfId="0" applyFont="1" applyFill="1" applyBorder="1" applyAlignment="1">
      <alignment vertical="center"/>
    </xf>
    <xf numFmtId="170" fontId="3" fillId="3" borderId="17" xfId="0" applyNumberFormat="1" applyFont="1" applyFill="1" applyBorder="1" applyAlignment="1">
      <alignment vertical="center"/>
    </xf>
    <xf numFmtId="174" fontId="1" fillId="3" borderId="15" xfId="0" applyFont="1" applyFill="1" applyBorder="1" applyAlignment="1">
      <alignment horizontal="right" vertical="center" wrapText="1"/>
    </xf>
    <xf numFmtId="177" fontId="1" fillId="3" borderId="15" xfId="0" applyNumberFormat="1" applyFont="1" applyFill="1" applyBorder="1" applyAlignment="1">
      <alignment vertical="center"/>
    </xf>
    <xf numFmtId="174" fontId="1" fillId="3" borderId="0" xfId="0" applyFont="1" applyFill="1" applyAlignment="1">
      <alignment horizontal="center" vertical="center"/>
    </xf>
    <xf numFmtId="174" fontId="30" fillId="3" borderId="0" xfId="0" applyFont="1" applyFill="1" applyAlignment="1">
      <alignment horizontal="center" vertical="center"/>
    </xf>
    <xf numFmtId="2" fontId="30" fillId="3" borderId="0" xfId="0" applyNumberFormat="1" applyFont="1" applyFill="1" applyAlignment="1">
      <alignment horizontal="center" vertical="center"/>
    </xf>
    <xf numFmtId="2" fontId="19" fillId="3" borderId="0" xfId="0" applyNumberFormat="1" applyFont="1" applyFill="1" applyAlignment="1">
      <alignment horizontal="center" vertical="center"/>
    </xf>
    <xf numFmtId="2" fontId="1" fillId="3" borderId="0" xfId="0" applyNumberFormat="1" applyFont="1" applyFill="1" applyAlignment="1">
      <alignment horizontal="center" vertical="center"/>
    </xf>
    <xf numFmtId="2" fontId="3" fillId="3" borderId="0" xfId="0" applyNumberFormat="1" applyFont="1" applyFill="1" applyAlignment="1">
      <alignment horizontal="center" vertical="center"/>
    </xf>
    <xf numFmtId="177" fontId="1" fillId="0" borderId="15" xfId="0" applyNumberFormat="1" applyFont="1" applyBorder="1" applyAlignment="1">
      <alignment vertical="center"/>
    </xf>
    <xf numFmtId="174" fontId="3" fillId="0" borderId="15" xfId="0" applyFont="1" applyBorder="1" applyAlignment="1">
      <alignment horizontal="right" vertical="center"/>
    </xf>
    <xf numFmtId="173" fontId="1" fillId="0" borderId="25" xfId="0" applyNumberFormat="1" applyFont="1" applyBorder="1" applyAlignment="1">
      <alignment horizontal="left" vertical="center" wrapText="1"/>
    </xf>
    <xf numFmtId="173" fontId="3" fillId="0" borderId="29" xfId="0" applyNumberFormat="1" applyFont="1" applyBorder="1" applyAlignment="1">
      <alignment horizontal="left" vertical="center" wrapText="1"/>
    </xf>
    <xf numFmtId="173" fontId="3" fillId="0" borderId="15" xfId="0" applyNumberFormat="1" applyFont="1" applyBorder="1" applyAlignment="1">
      <alignment vertical="center"/>
    </xf>
    <xf numFmtId="173" fontId="31" fillId="0" borderId="26" xfId="0" applyNumberFormat="1" applyFont="1" applyBorder="1" applyAlignment="1">
      <alignment horizontal="left" vertical="center" wrapText="1"/>
    </xf>
    <xf numFmtId="177" fontId="1" fillId="0" borderId="15" xfId="0" applyNumberFormat="1" applyFont="1" applyBorder="1" applyAlignment="1">
      <alignment horizontal="right" vertical="center" wrapText="1"/>
    </xf>
    <xf numFmtId="178" fontId="1" fillId="0" borderId="15" xfId="0" applyNumberFormat="1" applyFont="1" applyBorder="1" applyAlignment="1">
      <alignment vertical="center"/>
    </xf>
    <xf numFmtId="169" fontId="3" fillId="0" borderId="15" xfId="0" applyNumberFormat="1" applyFont="1" applyBorder="1" applyAlignment="1">
      <alignment horizontal="right" vertical="center" wrapText="1"/>
    </xf>
    <xf numFmtId="173" fontId="1" fillId="0" borderId="16" xfId="0" applyNumberFormat="1" applyFont="1" applyBorder="1" applyAlignment="1">
      <alignment vertical="center"/>
    </xf>
    <xf numFmtId="170" fontId="1" fillId="0" borderId="19" xfId="0" applyNumberFormat="1" applyFont="1" applyBorder="1" applyAlignment="1">
      <alignment horizontal="right" vertical="center"/>
    </xf>
    <xf numFmtId="9" fontId="3" fillId="0" borderId="15" xfId="0" applyNumberFormat="1" applyFont="1" applyBorder="1" applyAlignment="1">
      <alignment vertical="center"/>
    </xf>
    <xf numFmtId="174" fontId="1" fillId="0" borderId="25" xfId="0" applyFont="1" applyBorder="1" applyAlignment="1">
      <alignment horizontal="center" vertical="center" wrapText="1"/>
    </xf>
    <xf numFmtId="174" fontId="1" fillId="0" borderId="17" xfId="0" applyFont="1" applyBorder="1" applyAlignment="1">
      <alignment horizontal="center" vertical="center" wrapText="1"/>
    </xf>
    <xf numFmtId="174" fontId="6" fillId="0" borderId="20" xfId="0" applyFont="1" applyBorder="1" applyAlignment="1">
      <alignment vertical="center" wrapText="1"/>
    </xf>
    <xf numFmtId="174" fontId="3" fillId="0" borderId="25" xfId="0" applyFont="1" applyBorder="1" applyAlignment="1">
      <alignment horizontal="left" vertical="center" wrapText="1"/>
    </xf>
    <xf numFmtId="174" fontId="1" fillId="0" borderId="18" xfId="0" applyFont="1" applyBorder="1" applyAlignment="1">
      <alignment vertical="center"/>
    </xf>
    <xf numFmtId="170" fontId="3" fillId="0" borderId="18" xfId="0" applyNumberFormat="1" applyFont="1" applyBorder="1" applyAlignment="1">
      <alignment horizontal="center" vertical="center"/>
    </xf>
    <xf numFmtId="174" fontId="3" fillId="0" borderId="16" xfId="0" applyFont="1" applyBorder="1" applyAlignment="1">
      <alignment horizontal="center" vertical="center"/>
    </xf>
    <xf numFmtId="9" fontId="3" fillId="0" borderId="15" xfId="0" applyNumberFormat="1" applyFont="1" applyBorder="1" applyAlignment="1">
      <alignment horizontal="center" vertical="center"/>
    </xf>
    <xf numFmtId="174" fontId="1" fillId="0" borderId="15" xfId="0" applyFont="1" applyBorder="1" applyAlignment="1">
      <alignment horizontal="center" vertical="center"/>
    </xf>
    <xf numFmtId="9" fontId="1" fillId="0" borderId="15" xfId="0" applyNumberFormat="1" applyFont="1" applyBorder="1" applyAlignment="1">
      <alignment horizontal="center" vertical="center"/>
    </xf>
    <xf numFmtId="174" fontId="1" fillId="0" borderId="26" xfId="0" applyFont="1" applyBorder="1" applyAlignment="1">
      <alignment horizontal="center" vertical="center" wrapText="1"/>
    </xf>
    <xf numFmtId="9" fontId="3" fillId="0" borderId="15" xfId="0" applyNumberFormat="1" applyFont="1" applyBorder="1" applyAlignment="1">
      <alignment horizontal="center" vertical="center" wrapText="1"/>
    </xf>
    <xf numFmtId="9" fontId="1" fillId="0" borderId="15" xfId="0" applyNumberFormat="1" applyFont="1" applyBorder="1" applyAlignment="1">
      <alignment horizontal="center" vertical="center" wrapText="1"/>
    </xf>
    <xf numFmtId="174" fontId="1" fillId="0" borderId="15" xfId="0" applyFont="1" applyBorder="1" applyAlignment="1">
      <alignment horizontal="right" vertical="center"/>
    </xf>
    <xf numFmtId="165" fontId="1" fillId="0" borderId="17" xfId="0" applyNumberFormat="1" applyFont="1" applyBorder="1" applyAlignment="1">
      <alignment vertical="center" wrapText="1"/>
    </xf>
    <xf numFmtId="170" fontId="3" fillId="0" borderId="23" xfId="0" applyNumberFormat="1" applyFont="1" applyBorder="1" applyAlignment="1">
      <alignment horizontal="right" vertical="center" wrapText="1"/>
    </xf>
    <xf numFmtId="165" fontId="1" fillId="0" borderId="1" xfId="0" applyNumberFormat="1" applyFont="1" applyBorder="1" applyAlignment="1">
      <alignment vertical="center" wrapText="1"/>
    </xf>
    <xf numFmtId="170" fontId="3" fillId="0" borderId="1" xfId="0" applyNumberFormat="1" applyFont="1" applyBorder="1" applyAlignment="1">
      <alignment horizontal="right" vertical="center" wrapText="1"/>
    </xf>
    <xf numFmtId="9" fontId="3" fillId="0" borderId="16" xfId="0" applyNumberFormat="1" applyFont="1" applyBorder="1" applyAlignment="1">
      <alignment horizontal="center" vertical="center"/>
    </xf>
    <xf numFmtId="170" fontId="1" fillId="0" borderId="15" xfId="0" applyNumberFormat="1" applyFont="1" applyBorder="1" applyAlignment="1">
      <alignment horizontal="center" vertical="center" wrapText="1"/>
    </xf>
    <xf numFmtId="174" fontId="1" fillId="0" borderId="26" xfId="0" applyFont="1" applyBorder="1" applyAlignment="1">
      <alignment horizontal="justify" vertical="center" wrapText="1"/>
    </xf>
    <xf numFmtId="170" fontId="3" fillId="0" borderId="15" xfId="0" applyNumberFormat="1" applyFont="1" applyBorder="1" applyAlignment="1">
      <alignment horizontal="center" vertical="center"/>
    </xf>
    <xf numFmtId="168" fontId="1" fillId="0" borderId="16" xfId="0" applyNumberFormat="1" applyFont="1" applyBorder="1" applyAlignment="1">
      <alignment vertical="center"/>
    </xf>
    <xf numFmtId="168" fontId="1" fillId="0" borderId="15" xfId="0" applyNumberFormat="1" applyFont="1" applyBorder="1" applyAlignment="1">
      <alignment vertical="center"/>
    </xf>
    <xf numFmtId="170" fontId="1" fillId="0" borderId="15" xfId="0" applyNumberFormat="1" applyFont="1" applyBorder="1" applyAlignment="1">
      <alignment horizontal="center" vertical="center"/>
    </xf>
    <xf numFmtId="168" fontId="3" fillId="0" borderId="15" xfId="0" applyNumberFormat="1" applyFont="1" applyBorder="1" applyAlignment="1">
      <alignment horizontal="center" vertical="center"/>
    </xf>
    <xf numFmtId="174" fontId="3" fillId="0" borderId="0" xfId="0" applyFont="1" applyAlignment="1">
      <alignment vertical="center" wrapText="1"/>
    </xf>
    <xf numFmtId="184" fontId="3" fillId="0" borderId="0" xfId="0" applyNumberFormat="1" applyFont="1" applyAlignment="1">
      <alignment horizontal="right" vertical="center"/>
    </xf>
    <xf numFmtId="184" fontId="3" fillId="0" borderId="27" xfId="0" applyNumberFormat="1" applyFont="1" applyBorder="1" applyAlignment="1">
      <alignment horizontal="right" vertical="center"/>
    </xf>
    <xf numFmtId="184" fontId="3" fillId="0" borderId="24" xfId="0" applyNumberFormat="1" applyFont="1" applyBorder="1" applyAlignment="1">
      <alignment horizontal="right" vertical="center"/>
    </xf>
    <xf numFmtId="184" fontId="3" fillId="0" borderId="19" xfId="0" applyNumberFormat="1" applyFont="1" applyBorder="1" applyAlignment="1">
      <alignment horizontal="right" vertical="center"/>
    </xf>
    <xf numFmtId="184" fontId="3" fillId="0" borderId="21" xfId="0" applyNumberFormat="1" applyFont="1" applyBorder="1" applyAlignment="1">
      <alignment horizontal="right" vertical="center"/>
    </xf>
    <xf numFmtId="1" fontId="3" fillId="0" borderId="24" xfId="0" applyNumberFormat="1" applyFont="1" applyBorder="1" applyAlignment="1">
      <alignment horizontal="right" vertical="center"/>
    </xf>
    <xf numFmtId="174" fontId="6" fillId="0" borderId="0" xfId="0" applyFont="1" applyAlignment="1">
      <alignment vertical="center" wrapText="1"/>
    </xf>
    <xf numFmtId="174" fontId="1" fillId="0" borderId="0" xfId="0" applyFont="1" applyAlignment="1">
      <alignment horizontal="justify" vertical="center" wrapText="1"/>
    </xf>
    <xf numFmtId="174" fontId="6" fillId="0" borderId="0" xfId="0" applyFont="1" applyAlignment="1">
      <alignment horizontal="right" vertical="center" wrapText="1"/>
    </xf>
    <xf numFmtId="174" fontId="6" fillId="0" borderId="0" xfId="0" applyFont="1" applyAlignment="1">
      <alignment horizontal="justify" vertical="center" wrapText="1"/>
    </xf>
    <xf numFmtId="174" fontId="8" fillId="0" borderId="0" xfId="0" applyFont="1" applyAlignment="1">
      <alignment horizontal="center" vertical="center" wrapText="1"/>
    </xf>
    <xf numFmtId="171" fontId="3" fillId="4" borderId="17" xfId="0" applyNumberFormat="1" applyFont="1" applyFill="1" applyBorder="1" applyAlignment="1">
      <alignment horizontal="center" vertical="center"/>
    </xf>
    <xf numFmtId="174" fontId="1" fillId="0" borderId="16" xfId="0" applyFont="1" applyBorder="1" applyAlignment="1">
      <alignment horizontal="right" vertical="center" wrapText="1"/>
    </xf>
    <xf numFmtId="177" fontId="1" fillId="0" borderId="16" xfId="0" applyNumberFormat="1" applyFont="1" applyBorder="1" applyAlignment="1">
      <alignment vertical="center"/>
    </xf>
    <xf numFmtId="4" fontId="3" fillId="0" borderId="20" xfId="0" applyNumberFormat="1" applyFont="1" applyBorder="1" applyAlignment="1">
      <alignment vertical="center"/>
    </xf>
    <xf numFmtId="174" fontId="3" fillId="3" borderId="25" xfId="0" applyFont="1" applyFill="1" applyBorder="1" applyAlignment="1">
      <alignment vertical="center"/>
    </xf>
    <xf numFmtId="174" fontId="3" fillId="0" borderId="25" xfId="0" applyFont="1" applyBorder="1" applyAlignment="1">
      <alignment vertical="center"/>
    </xf>
    <xf numFmtId="170" fontId="3" fillId="0" borderId="26" xfId="0" applyNumberFormat="1" applyFont="1" applyBorder="1" applyAlignment="1">
      <alignment horizontal="right" vertical="center"/>
    </xf>
    <xf numFmtId="4" fontId="3" fillId="0" borderId="26" xfId="0" applyNumberFormat="1" applyFont="1" applyBorder="1" applyAlignment="1">
      <alignment vertical="center"/>
    </xf>
    <xf numFmtId="9" fontId="3" fillId="0" borderId="25" xfId="0" applyNumberFormat="1" applyFont="1" applyBorder="1" applyAlignment="1">
      <alignment vertical="center"/>
    </xf>
    <xf numFmtId="9" fontId="3" fillId="0" borderId="26" xfId="0" applyNumberFormat="1" applyFont="1" applyBorder="1" applyAlignment="1">
      <alignment vertical="center"/>
    </xf>
    <xf numFmtId="174" fontId="3" fillId="0" borderId="25" xfId="0" applyFont="1" applyBorder="1" applyAlignment="1">
      <alignment horizontal="center" vertical="center"/>
    </xf>
    <xf numFmtId="4" fontId="3" fillId="0" borderId="25" xfId="0" applyNumberFormat="1" applyFont="1" applyBorder="1" applyAlignment="1">
      <alignment vertical="center"/>
    </xf>
    <xf numFmtId="170" fontId="3" fillId="0" borderId="26" xfId="0" applyNumberFormat="1" applyFont="1" applyBorder="1" applyAlignment="1">
      <alignment horizontal="center" vertical="center" wrapText="1"/>
    </xf>
    <xf numFmtId="170" fontId="3" fillId="0" borderId="26" xfId="0" applyNumberFormat="1" applyFont="1" applyBorder="1" applyAlignment="1">
      <alignment horizontal="center" vertical="center"/>
    </xf>
    <xf numFmtId="174" fontId="3" fillId="3" borderId="19" xfId="0" applyFont="1" applyFill="1" applyBorder="1" applyAlignment="1">
      <alignment vertical="center"/>
    </xf>
    <xf numFmtId="177" fontId="1" fillId="3" borderId="24" xfId="0" applyNumberFormat="1" applyFont="1" applyFill="1" applyBorder="1" applyAlignment="1">
      <alignment horizontal="right" vertical="center" wrapText="1"/>
    </xf>
    <xf numFmtId="174" fontId="3" fillId="0" borderId="19" xfId="0" applyFont="1" applyBorder="1" applyAlignment="1">
      <alignment vertical="center"/>
    </xf>
    <xf numFmtId="170" fontId="3" fillId="3" borderId="16" xfId="0" applyNumberFormat="1" applyFont="1" applyFill="1" applyBorder="1" applyAlignment="1">
      <alignment horizontal="right" vertical="center" wrapText="1"/>
    </xf>
    <xf numFmtId="174" fontId="1" fillId="3" borderId="20" xfId="0" applyFont="1" applyFill="1" applyBorder="1" applyAlignment="1">
      <alignment vertical="center"/>
    </xf>
    <xf numFmtId="174" fontId="3" fillId="3" borderId="16" xfId="0" applyFont="1" applyFill="1" applyBorder="1" applyAlignment="1">
      <alignment vertical="center"/>
    </xf>
    <xf numFmtId="174" fontId="1" fillId="3" borderId="16" xfId="0" applyFont="1" applyFill="1" applyBorder="1" applyAlignment="1">
      <alignment vertical="center"/>
    </xf>
    <xf numFmtId="177" fontId="1" fillId="3" borderId="19" xfId="0" applyNumberFormat="1" applyFont="1" applyFill="1" applyBorder="1" applyAlignment="1">
      <alignment horizontal="right" vertical="center" wrapText="1"/>
    </xf>
    <xf numFmtId="177" fontId="1" fillId="3" borderId="25" xfId="0" applyNumberFormat="1" applyFont="1" applyFill="1" applyBorder="1" applyAlignment="1">
      <alignment vertical="center"/>
    </xf>
    <xf numFmtId="174" fontId="1" fillId="5" borderId="0" xfId="0" applyFont="1" applyFill="1" applyAlignment="1">
      <alignment vertical="center"/>
    </xf>
    <xf numFmtId="164" fontId="1" fillId="0" borderId="18" xfId="0" applyNumberFormat="1" applyFont="1" applyBorder="1" applyAlignment="1">
      <alignment vertical="center" wrapText="1"/>
    </xf>
    <xf numFmtId="10" fontId="3" fillId="0" borderId="15" xfId="2" applyNumberFormat="1" applyFont="1" applyBorder="1" applyAlignment="1">
      <alignment horizontal="center" vertical="center"/>
    </xf>
    <xf numFmtId="172" fontId="1" fillId="0" borderId="17" xfId="0" applyNumberFormat="1" applyFont="1" applyBorder="1" applyAlignment="1">
      <alignment vertical="center" wrapText="1"/>
    </xf>
    <xf numFmtId="1" fontId="3" fillId="0" borderId="0" xfId="0" applyNumberFormat="1" applyFont="1" applyAlignment="1">
      <alignment horizontal="right" vertical="top"/>
    </xf>
    <xf numFmtId="174" fontId="1" fillId="0" borderId="0" xfId="0" applyFont="1"/>
    <xf numFmtId="181" fontId="1" fillId="0" borderId="0" xfId="0" applyNumberFormat="1" applyFont="1"/>
    <xf numFmtId="167" fontId="1" fillId="0" borderId="0" xfId="0" applyNumberFormat="1" applyFont="1"/>
    <xf numFmtId="181" fontId="3" fillId="0" borderId="16" xfId="0" applyNumberFormat="1" applyFont="1" applyBorder="1" applyAlignment="1">
      <alignment horizontal="center" vertical="center" wrapText="1"/>
    </xf>
    <xf numFmtId="167" fontId="3" fillId="0" borderId="15" xfId="0" quotePrefix="1" applyNumberFormat="1" applyFont="1" applyBorder="1" applyAlignment="1">
      <alignment horizontal="center" vertical="center"/>
    </xf>
    <xf numFmtId="9" fontId="3" fillId="0" borderId="17" xfId="2" applyFont="1" applyBorder="1" applyAlignment="1">
      <alignment horizontal="center" vertical="center" wrapText="1"/>
    </xf>
    <xf numFmtId="9" fontId="3" fillId="0" borderId="17" xfId="2" applyFont="1" applyBorder="1" applyAlignment="1">
      <alignment horizontal="center" vertical="center"/>
    </xf>
    <xf numFmtId="171" fontId="3" fillId="0" borderId="17" xfId="2" applyNumberFormat="1" applyFont="1" applyBorder="1" applyAlignment="1">
      <alignment horizontal="center" vertical="center"/>
    </xf>
    <xf numFmtId="171" fontId="3" fillId="4" borderId="17" xfId="2" applyNumberFormat="1" applyFont="1" applyFill="1" applyBorder="1" applyAlignment="1">
      <alignment horizontal="center" vertical="center"/>
    </xf>
    <xf numFmtId="9" fontId="1" fillId="0" borderId="0" xfId="2" applyFont="1"/>
    <xf numFmtId="1" fontId="3" fillId="0" borderId="27" xfId="0" applyNumberFormat="1" applyFont="1" applyBorder="1" applyAlignment="1">
      <alignment horizontal="right" vertical="top"/>
    </xf>
    <xf numFmtId="174" fontId="1" fillId="0" borderId="20" xfId="0" applyFont="1" applyBorder="1"/>
    <xf numFmtId="174" fontId="1" fillId="0" borderId="16" xfId="0" applyFont="1" applyBorder="1"/>
    <xf numFmtId="181" fontId="1" fillId="0" borderId="16" xfId="0" applyNumberFormat="1" applyFont="1" applyBorder="1"/>
    <xf numFmtId="167" fontId="1" fillId="0" borderId="16" xfId="0" applyNumberFormat="1" applyFont="1" applyBorder="1"/>
    <xf numFmtId="1" fontId="3" fillId="0" borderId="24" xfId="0" applyNumberFormat="1" applyFont="1" applyBorder="1" applyAlignment="1">
      <alignment horizontal="right" vertical="top"/>
    </xf>
    <xf numFmtId="181" fontId="1" fillId="0" borderId="15" xfId="0" applyNumberFormat="1" applyFont="1" applyBorder="1" applyAlignment="1">
      <alignment vertical="center"/>
    </xf>
    <xf numFmtId="167" fontId="1" fillId="0" borderId="15" xfId="0" applyNumberFormat="1" applyFont="1" applyBorder="1"/>
    <xf numFmtId="183" fontId="3" fillId="0" borderId="15" xfId="0" applyNumberFormat="1" applyFont="1" applyBorder="1" applyAlignment="1">
      <alignment vertical="center"/>
    </xf>
    <xf numFmtId="167" fontId="3" fillId="0" borderId="15" xfId="0" applyNumberFormat="1" applyFont="1" applyBorder="1" applyAlignment="1">
      <alignment vertical="center"/>
    </xf>
    <xf numFmtId="181" fontId="3" fillId="0" borderId="15" xfId="0" applyNumberFormat="1" applyFont="1" applyBorder="1" applyAlignment="1">
      <alignment horizontal="right" vertical="center" wrapText="1"/>
    </xf>
    <xf numFmtId="167" fontId="3" fillId="0" borderId="15" xfId="0" applyNumberFormat="1" applyFont="1" applyBorder="1" applyAlignment="1">
      <alignment horizontal="right" vertical="center" wrapText="1"/>
    </xf>
    <xf numFmtId="1" fontId="3" fillId="0" borderId="19" xfId="0" applyNumberFormat="1" applyFont="1" applyBorder="1" applyAlignment="1">
      <alignment horizontal="right" vertical="top"/>
    </xf>
    <xf numFmtId="170" fontId="3" fillId="0" borderId="17" xfId="0" applyNumberFormat="1" applyFont="1" applyBorder="1" applyAlignment="1">
      <alignment horizontal="right" vertical="center" wrapText="1"/>
    </xf>
    <xf numFmtId="181" fontId="3" fillId="0" borderId="17" xfId="0" applyNumberFormat="1" applyFont="1" applyBorder="1" applyAlignment="1">
      <alignment horizontal="right" vertical="center" wrapText="1"/>
    </xf>
    <xf numFmtId="167" fontId="3" fillId="0" borderId="17" xfId="0" applyNumberFormat="1" applyFont="1" applyBorder="1" applyAlignment="1">
      <alignment horizontal="right" vertical="center" wrapText="1"/>
    </xf>
    <xf numFmtId="181" fontId="3" fillId="0" borderId="15" xfId="0" applyNumberFormat="1" applyFont="1" applyBorder="1" applyAlignment="1">
      <alignment horizontal="center" vertical="center" wrapText="1"/>
    </xf>
    <xf numFmtId="167" fontId="3" fillId="0" borderId="15" xfId="0" applyNumberFormat="1" applyFont="1" applyBorder="1" applyAlignment="1">
      <alignment horizontal="center" vertical="center" wrapText="1"/>
    </xf>
    <xf numFmtId="181" fontId="3" fillId="0" borderId="15" xfId="0" quotePrefix="1" applyNumberFormat="1" applyFont="1" applyBorder="1" applyAlignment="1">
      <alignment horizontal="center" vertical="center"/>
    </xf>
    <xf numFmtId="181" fontId="3" fillId="0" borderId="15" xfId="0" applyNumberFormat="1" applyFont="1" applyBorder="1" applyAlignment="1">
      <alignment horizontal="center" vertical="center"/>
    </xf>
    <xf numFmtId="167" fontId="3" fillId="0" borderId="15" xfId="0" applyNumberFormat="1" applyFont="1" applyBorder="1" applyAlignment="1">
      <alignment horizontal="center" vertical="center"/>
    </xf>
    <xf numFmtId="174" fontId="6" fillId="0" borderId="26" xfId="0" applyFont="1" applyBorder="1" applyAlignment="1">
      <alignment horizontal="left" vertical="center" wrapText="1"/>
    </xf>
    <xf numFmtId="174" fontId="6" fillId="0" borderId="15" xfId="0" applyFont="1" applyBorder="1" applyAlignment="1">
      <alignment horizontal="left" vertical="center" wrapText="1"/>
    </xf>
    <xf numFmtId="181" fontId="1" fillId="0" borderId="15" xfId="0" applyNumberFormat="1" applyFont="1" applyBorder="1" applyAlignment="1">
      <alignment vertical="center" wrapText="1"/>
    </xf>
    <xf numFmtId="167" fontId="1" fillId="0" borderId="15" xfId="0" applyNumberFormat="1" applyFont="1" applyBorder="1" applyAlignment="1">
      <alignment vertical="center" wrapText="1"/>
    </xf>
    <xf numFmtId="174" fontId="31" fillId="0" borderId="26" xfId="0" applyFont="1" applyBorder="1" applyAlignment="1">
      <alignment vertical="center" wrapText="1"/>
    </xf>
    <xf numFmtId="183" fontId="1" fillId="0" borderId="17" xfId="0" applyNumberFormat="1" applyFont="1" applyBorder="1" applyAlignment="1">
      <alignment vertical="center" wrapText="1"/>
    </xf>
    <xf numFmtId="167" fontId="1" fillId="0" borderId="17" xfId="0" applyNumberFormat="1" applyFont="1" applyBorder="1" applyAlignment="1">
      <alignment vertical="center" wrapText="1"/>
    </xf>
    <xf numFmtId="167" fontId="1" fillId="0" borderId="17" xfId="0" applyNumberFormat="1" applyFont="1" applyBorder="1"/>
    <xf numFmtId="183" fontId="1" fillId="0" borderId="15" xfId="0" applyNumberFormat="1" applyFont="1" applyBorder="1" applyAlignment="1">
      <alignment vertical="center" wrapText="1"/>
    </xf>
    <xf numFmtId="167" fontId="3" fillId="0" borderId="15" xfId="0" applyNumberFormat="1" applyFont="1" applyBorder="1" applyAlignment="1">
      <alignment vertical="center" wrapText="1"/>
    </xf>
    <xf numFmtId="183" fontId="3" fillId="0" borderId="15" xfId="0" applyNumberFormat="1" applyFont="1" applyBorder="1" applyAlignment="1">
      <alignment horizontal="right" vertical="center" wrapText="1"/>
    </xf>
    <xf numFmtId="174" fontId="7" fillId="0" borderId="26" xfId="0" applyFont="1" applyBorder="1" applyAlignment="1">
      <alignment horizontal="left" vertical="center" wrapText="1"/>
    </xf>
    <xf numFmtId="174" fontId="3" fillId="0" borderId="23" xfId="0" applyFont="1" applyBorder="1" applyAlignment="1">
      <alignment vertical="center" wrapText="1"/>
    </xf>
    <xf numFmtId="174" fontId="1" fillId="0" borderId="23" xfId="0" applyFont="1" applyBorder="1" applyAlignment="1">
      <alignment vertical="center" wrapText="1"/>
    </xf>
    <xf numFmtId="183" fontId="1" fillId="0" borderId="16" xfId="0" applyNumberFormat="1" applyFont="1" applyBorder="1" applyAlignment="1">
      <alignment vertical="center" wrapText="1"/>
    </xf>
    <xf numFmtId="167" fontId="1" fillId="0" borderId="16" xfId="0" applyNumberFormat="1" applyFont="1" applyBorder="1" applyAlignment="1">
      <alignment vertical="center" wrapText="1"/>
    </xf>
    <xf numFmtId="165" fontId="1" fillId="0" borderId="0" xfId="0" applyNumberFormat="1" applyFont="1" applyAlignment="1">
      <alignment horizontal="right" vertical="center" wrapText="1"/>
    </xf>
    <xf numFmtId="170" fontId="3" fillId="0" borderId="0" xfId="0" applyNumberFormat="1" applyFont="1" applyAlignment="1">
      <alignment vertical="center"/>
    </xf>
    <xf numFmtId="170" fontId="3" fillId="0" borderId="0" xfId="0" applyNumberFormat="1" applyFont="1" applyAlignment="1">
      <alignment vertical="center" wrapText="1"/>
    </xf>
    <xf numFmtId="170" fontId="3" fillId="0" borderId="0" xfId="0" applyNumberFormat="1" applyFont="1" applyAlignment="1">
      <alignment horizontal="center" vertical="center" wrapText="1"/>
    </xf>
    <xf numFmtId="183" fontId="3" fillId="0" borderId="15" xfId="0" applyNumberFormat="1" applyFont="1" applyBorder="1" applyAlignment="1">
      <alignment horizontal="center" vertical="center" wrapText="1"/>
    </xf>
    <xf numFmtId="174" fontId="1" fillId="0" borderId="0" xfId="0" applyFont="1" applyAlignment="1">
      <alignment horizontal="left" vertical="center" wrapText="1"/>
    </xf>
    <xf numFmtId="170" fontId="3" fillId="0" borderId="0" xfId="0" applyNumberFormat="1" applyFont="1" applyAlignment="1">
      <alignment horizontal="right" vertical="center"/>
    </xf>
    <xf numFmtId="183" fontId="3" fillId="0" borderId="15" xfId="0" applyNumberFormat="1" applyFont="1" applyBorder="1" applyAlignment="1">
      <alignment horizontal="right" vertical="center"/>
    </xf>
    <xf numFmtId="167" fontId="3" fillId="0" borderId="15" xfId="0" applyNumberFormat="1" applyFont="1" applyBorder="1" applyAlignment="1">
      <alignment horizontal="right" vertical="center"/>
    </xf>
    <xf numFmtId="183" fontId="3" fillId="0" borderId="17" xfId="0" applyNumberFormat="1" applyFont="1" applyBorder="1" applyAlignment="1">
      <alignment vertical="center"/>
    </xf>
    <xf numFmtId="167" fontId="3" fillId="0" borderId="17" xfId="0" applyNumberFormat="1" applyFont="1" applyBorder="1" applyAlignment="1">
      <alignment vertical="center"/>
    </xf>
    <xf numFmtId="181" fontId="1" fillId="0" borderId="16" xfId="0" applyNumberFormat="1" applyFont="1" applyBorder="1" applyAlignment="1">
      <alignment vertical="center" wrapText="1"/>
    </xf>
    <xf numFmtId="165" fontId="1" fillId="0" borderId="1" xfId="0" applyNumberFormat="1" applyFont="1" applyBorder="1" applyAlignment="1">
      <alignment horizontal="right" vertical="center" wrapText="1"/>
    </xf>
    <xf numFmtId="174" fontId="1" fillId="0" borderId="1" xfId="0" applyFont="1" applyBorder="1" applyAlignment="1">
      <alignment vertical="center" wrapText="1"/>
    </xf>
    <xf numFmtId="183" fontId="32" fillId="0" borderId="15" xfId="0" applyNumberFormat="1" applyFont="1" applyBorder="1" applyAlignment="1">
      <alignment vertical="center"/>
    </xf>
    <xf numFmtId="170" fontId="3" fillId="0" borderId="1" xfId="0" applyNumberFormat="1" applyFont="1" applyBorder="1" applyAlignment="1">
      <alignment vertical="center"/>
    </xf>
    <xf numFmtId="174" fontId="1" fillId="0" borderId="26" xfId="0" applyFont="1" applyBorder="1"/>
    <xf numFmtId="1" fontId="3" fillId="0" borderId="24" xfId="0" applyNumberFormat="1" applyFont="1" applyBorder="1" applyAlignment="1">
      <alignment horizontal="justify" vertical="center"/>
    </xf>
    <xf numFmtId="170" fontId="3" fillId="0" borderId="24" xfId="0" applyNumberFormat="1" applyFont="1" applyBorder="1" applyAlignment="1">
      <alignment horizontal="justify" vertical="center" wrapText="1"/>
    </xf>
    <xf numFmtId="181" fontId="1" fillId="0" borderId="15" xfId="0" applyNumberFormat="1" applyFont="1" applyBorder="1" applyAlignment="1">
      <alignment horizontal="justify" vertical="center" wrapText="1"/>
    </xf>
    <xf numFmtId="174" fontId="1" fillId="0" borderId="0" xfId="0" applyFont="1" applyAlignment="1">
      <alignment horizontal="justify" vertical="center"/>
    </xf>
    <xf numFmtId="174" fontId="3" fillId="0" borderId="20" xfId="0" applyFont="1" applyBorder="1" applyAlignment="1">
      <alignment vertical="center"/>
    </xf>
    <xf numFmtId="174" fontId="1" fillId="0" borderId="18" xfId="0" applyFont="1" applyBorder="1" applyAlignment="1">
      <alignment vertical="center" wrapText="1"/>
    </xf>
    <xf numFmtId="170" fontId="3" fillId="0" borderId="18" xfId="0" applyNumberFormat="1" applyFont="1" applyBorder="1" applyAlignment="1">
      <alignment vertical="center" wrapText="1"/>
    </xf>
    <xf numFmtId="181" fontId="1" fillId="0" borderId="22" xfId="0" applyNumberFormat="1" applyFont="1" applyBorder="1" applyAlignment="1">
      <alignment vertical="center" wrapText="1"/>
    </xf>
    <xf numFmtId="167" fontId="3" fillId="0" borderId="18" xfId="0" applyNumberFormat="1" applyFont="1" applyBorder="1" applyAlignment="1">
      <alignment vertical="center"/>
    </xf>
    <xf numFmtId="167" fontId="1" fillId="0" borderId="22" xfId="0" applyNumberFormat="1" applyFont="1" applyBorder="1"/>
    <xf numFmtId="167" fontId="1" fillId="0" borderId="29" xfId="0" applyNumberFormat="1" applyFont="1" applyBorder="1"/>
    <xf numFmtId="1" fontId="3" fillId="0" borderId="21" xfId="0" applyNumberFormat="1" applyFont="1" applyBorder="1" applyAlignment="1">
      <alignment horizontal="right" vertical="top"/>
    </xf>
    <xf numFmtId="170" fontId="3" fillId="0" borderId="16" xfId="0" applyNumberFormat="1" applyFont="1" applyBorder="1" applyAlignment="1">
      <alignment vertical="center" wrapText="1"/>
    </xf>
    <xf numFmtId="174" fontId="1" fillId="0" borderId="15" xfId="0" applyFont="1" applyBorder="1"/>
    <xf numFmtId="174" fontId="1" fillId="0" borderId="24" xfId="0" applyFont="1" applyBorder="1"/>
    <xf numFmtId="183" fontId="1" fillId="0" borderId="15" xfId="0" applyNumberFormat="1" applyFont="1" applyBorder="1" applyAlignment="1">
      <alignment vertical="center"/>
    </xf>
    <xf numFmtId="183" fontId="3" fillId="0" borderId="15" xfId="0" applyNumberFormat="1" applyFont="1" applyBorder="1" applyAlignment="1">
      <alignment vertical="center" wrapText="1"/>
    </xf>
    <xf numFmtId="170" fontId="1" fillId="0" borderId="17" xfId="0" applyNumberFormat="1" applyFont="1" applyBorder="1" applyAlignment="1">
      <alignment vertical="center" wrapText="1"/>
    </xf>
    <xf numFmtId="170" fontId="3" fillId="0" borderId="17" xfId="0" applyNumberFormat="1" applyFont="1" applyBorder="1" applyAlignment="1">
      <alignment horizontal="right" vertical="center"/>
    </xf>
    <xf numFmtId="181" fontId="3" fillId="0" borderId="17" xfId="0" applyNumberFormat="1" applyFont="1" applyBorder="1" applyAlignment="1">
      <alignment horizontal="right" vertical="center"/>
    </xf>
    <xf numFmtId="167" fontId="3" fillId="0" borderId="17" xfId="0" applyNumberFormat="1" applyFont="1" applyBorder="1" applyAlignment="1">
      <alignment horizontal="right" vertical="center"/>
    </xf>
    <xf numFmtId="181" fontId="3" fillId="0" borderId="0" xfId="0" applyNumberFormat="1" applyFont="1" applyAlignment="1">
      <alignment vertical="center"/>
    </xf>
    <xf numFmtId="167" fontId="1" fillId="0" borderId="0" xfId="0" applyNumberFormat="1" applyFont="1" applyAlignment="1">
      <alignment vertical="center" wrapText="1"/>
    </xf>
    <xf numFmtId="181" fontId="1" fillId="0" borderId="0" xfId="0" applyNumberFormat="1" applyFont="1" applyAlignment="1">
      <alignment vertical="center"/>
    </xf>
    <xf numFmtId="167" fontId="1" fillId="0" borderId="0" xfId="0" applyNumberFormat="1" applyFont="1" applyAlignment="1">
      <alignment vertical="center"/>
    </xf>
    <xf numFmtId="174" fontId="1" fillId="0" borderId="27" xfId="0" applyFont="1" applyBorder="1" applyAlignment="1">
      <alignment vertical="center"/>
    </xf>
    <xf numFmtId="170" fontId="3" fillId="0" borderId="24" xfId="0" applyNumberFormat="1" applyFont="1" applyBorder="1" applyAlignment="1">
      <alignment vertical="center"/>
    </xf>
    <xf numFmtId="170" fontId="3" fillId="3" borderId="24" xfId="0" applyNumberFormat="1" applyFont="1" applyFill="1" applyBorder="1" applyAlignment="1">
      <alignment vertical="center"/>
    </xf>
    <xf numFmtId="174" fontId="3" fillId="3" borderId="27" xfId="0" applyFont="1" applyFill="1" applyBorder="1" applyAlignment="1">
      <alignment vertical="center"/>
    </xf>
    <xf numFmtId="174" fontId="0" fillId="0" borderId="31" xfId="0" applyBorder="1"/>
    <xf numFmtId="174" fontId="0" fillId="0" borderId="32" xfId="0" applyBorder="1"/>
    <xf numFmtId="174" fontId="0" fillId="0" borderId="33" xfId="0" applyBorder="1"/>
    <xf numFmtId="174" fontId="3" fillId="0" borderId="24" xfId="0" applyFont="1" applyBorder="1" applyAlignment="1">
      <alignment vertical="center"/>
    </xf>
    <xf numFmtId="9" fontId="3" fillId="0" borderId="19" xfId="0" applyNumberFormat="1" applyFont="1" applyBorder="1" applyAlignment="1">
      <alignment vertical="center"/>
    </xf>
    <xf numFmtId="174" fontId="3" fillId="0" borderId="31" xfId="0" applyFont="1" applyBorder="1" applyAlignment="1">
      <alignment vertical="center"/>
    </xf>
    <xf numFmtId="174" fontId="3" fillId="0" borderId="32" xfId="0" applyFont="1" applyBorder="1" applyAlignment="1">
      <alignment vertical="center"/>
    </xf>
    <xf numFmtId="9" fontId="3" fillId="0" borderId="24" xfId="0" applyNumberFormat="1" applyFont="1" applyBorder="1" applyAlignment="1">
      <alignment vertical="center"/>
    </xf>
    <xf numFmtId="170" fontId="1" fillId="0" borderId="0" xfId="0" applyNumberFormat="1" applyFont="1" applyAlignment="1">
      <alignment horizontal="center" vertical="center"/>
    </xf>
    <xf numFmtId="170" fontId="1" fillId="0" borderId="16" xfId="0" applyNumberFormat="1" applyFont="1" applyBorder="1" applyAlignment="1">
      <alignment horizontal="right" vertical="center" wrapText="1"/>
    </xf>
    <xf numFmtId="165" fontId="1" fillId="0" borderId="16" xfId="0" applyNumberFormat="1" applyFont="1" applyBorder="1" applyAlignment="1">
      <alignment horizontal="right" vertical="center" wrapText="1"/>
    </xf>
    <xf numFmtId="174" fontId="3" fillId="0" borderId="16" xfId="0" applyFont="1" applyBorder="1" applyAlignment="1">
      <alignment horizontal="right" vertical="center" wrapText="1"/>
    </xf>
    <xf numFmtId="174" fontId="3" fillId="0" borderId="29" xfId="0" applyFont="1" applyBorder="1" applyAlignment="1">
      <alignment vertical="center"/>
    </xf>
    <xf numFmtId="174" fontId="3" fillId="0" borderId="26" xfId="0" applyFont="1" applyBorder="1" applyAlignment="1">
      <alignment horizontal="center" vertical="center"/>
    </xf>
    <xf numFmtId="165" fontId="3" fillId="0" borderId="15" xfId="0" applyNumberFormat="1" applyFont="1" applyBorder="1" applyAlignment="1">
      <alignment vertical="center" wrapText="1"/>
    </xf>
    <xf numFmtId="174" fontId="3" fillId="5" borderId="0" xfId="0" applyFont="1" applyFill="1" applyAlignment="1">
      <alignment vertical="center"/>
    </xf>
    <xf numFmtId="174" fontId="6" fillId="0" borderId="16" xfId="0" applyFont="1" applyBorder="1" applyAlignment="1">
      <alignment vertical="center" wrapText="1"/>
    </xf>
    <xf numFmtId="174" fontId="6" fillId="0" borderId="20" xfId="0" applyFont="1" applyBorder="1" applyAlignment="1">
      <alignment horizontal="left" vertical="center"/>
    </xf>
    <xf numFmtId="174" fontId="6" fillId="0" borderId="26" xfId="0" applyFont="1" applyBorder="1" applyAlignment="1">
      <alignment horizontal="left" vertical="center"/>
    </xf>
    <xf numFmtId="174" fontId="3" fillId="2" borderId="15" xfId="0" applyFont="1" applyFill="1" applyBorder="1" applyAlignment="1">
      <alignment horizontal="center" vertical="center" wrapText="1"/>
    </xf>
    <xf numFmtId="9" fontId="3" fillId="2" borderId="16"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170" fontId="1" fillId="2" borderId="15" xfId="0" applyNumberFormat="1" applyFont="1" applyFill="1" applyBorder="1" applyAlignment="1">
      <alignment horizontal="right" vertical="center" wrapText="1"/>
    </xf>
    <xf numFmtId="1" fontId="3" fillId="0" borderId="19" xfId="0" applyNumberFormat="1" applyFont="1" applyBorder="1" applyAlignment="1">
      <alignment horizontal="right" vertical="center"/>
    </xf>
    <xf numFmtId="174" fontId="6" fillId="0" borderId="26" xfId="0" applyFont="1" applyBorder="1" applyAlignment="1">
      <alignment vertical="center"/>
    </xf>
    <xf numFmtId="174" fontId="6" fillId="0" borderId="15" xfId="0" applyFont="1" applyBorder="1" applyAlignment="1">
      <alignment vertical="center"/>
    </xf>
    <xf numFmtId="174" fontId="3" fillId="2" borderId="16" xfId="0" applyFont="1" applyFill="1" applyBorder="1" applyAlignment="1">
      <alignment horizontal="center" vertical="center" wrapText="1"/>
    </xf>
    <xf numFmtId="174" fontId="3" fillId="2" borderId="20" xfId="0" applyFont="1" applyFill="1" applyBorder="1" applyAlignment="1">
      <alignment horizontal="left" vertical="center"/>
    </xf>
    <xf numFmtId="174" fontId="3" fillId="2" borderId="16" xfId="0" applyFont="1" applyFill="1" applyBorder="1" applyAlignment="1">
      <alignment vertical="center" wrapText="1"/>
    </xf>
    <xf numFmtId="170" fontId="3" fillId="2" borderId="16" xfId="0" applyNumberFormat="1" applyFont="1" applyFill="1" applyBorder="1" applyAlignment="1">
      <alignment vertical="center"/>
    </xf>
    <xf numFmtId="170" fontId="3" fillId="0" borderId="23" xfId="0" quotePrefix="1" applyNumberFormat="1" applyFont="1" applyBorder="1" applyAlignment="1">
      <alignment vertical="center"/>
    </xf>
    <xf numFmtId="170" fontId="3" fillId="0" borderId="0" xfId="0" quotePrefix="1" applyNumberFormat="1" applyFont="1" applyAlignment="1">
      <alignment vertical="center"/>
    </xf>
    <xf numFmtId="170" fontId="1" fillId="0" borderId="18" xfId="0" applyNumberFormat="1" applyFont="1" applyBorder="1" applyAlignment="1">
      <alignment vertical="center"/>
    </xf>
    <xf numFmtId="170" fontId="3" fillId="0" borderId="18" xfId="0" applyNumberFormat="1" applyFont="1" applyBorder="1" applyAlignment="1">
      <alignment vertical="center"/>
    </xf>
    <xf numFmtId="174" fontId="6" fillId="0" borderId="15" xfId="0" applyFont="1" applyBorder="1" applyAlignment="1">
      <alignment vertical="center" wrapText="1"/>
    </xf>
    <xf numFmtId="1" fontId="3" fillId="0" borderId="27" xfId="0" applyNumberFormat="1" applyFont="1" applyBorder="1" applyAlignment="1">
      <alignment horizontal="right" vertical="center"/>
    </xf>
    <xf numFmtId="165" fontId="1" fillId="0" borderId="24" xfId="0" applyNumberFormat="1" applyFont="1" applyBorder="1" applyAlignment="1">
      <alignment horizontal="right" vertical="center" wrapText="1"/>
    </xf>
    <xf numFmtId="170" fontId="3" fillId="0" borderId="26" xfId="0" quotePrefix="1" applyNumberFormat="1" applyFont="1" applyBorder="1" applyAlignment="1">
      <alignment vertical="center"/>
    </xf>
    <xf numFmtId="165" fontId="1" fillId="0" borderId="24" xfId="0" applyNumberFormat="1" applyFont="1" applyBorder="1" applyAlignment="1">
      <alignment vertical="center" wrapText="1"/>
    </xf>
    <xf numFmtId="174" fontId="1" fillId="0" borderId="24" xfId="0" applyFont="1" applyBorder="1" applyAlignment="1">
      <alignment vertical="center" wrapText="1"/>
    </xf>
    <xf numFmtId="174" fontId="1" fillId="0" borderId="24" xfId="0" applyFont="1" applyBorder="1" applyAlignment="1">
      <alignment horizontal="right" vertical="center" wrapText="1"/>
    </xf>
    <xf numFmtId="170" fontId="3" fillId="0" borderId="26" xfId="0" applyNumberFormat="1" applyFont="1" applyBorder="1" applyAlignment="1">
      <alignment horizontal="right" vertical="center" wrapText="1"/>
    </xf>
    <xf numFmtId="174" fontId="1" fillId="0" borderId="19" xfId="0" applyFont="1" applyBorder="1" applyAlignment="1">
      <alignment vertical="center" wrapText="1"/>
    </xf>
    <xf numFmtId="174" fontId="0" fillId="0" borderId="34" xfId="0" applyBorder="1"/>
    <xf numFmtId="174" fontId="0" fillId="0" borderId="15" xfId="0" applyBorder="1"/>
    <xf numFmtId="174" fontId="0" fillId="0" borderId="16" xfId="0" applyBorder="1"/>
    <xf numFmtId="1" fontId="3" fillId="0" borderId="35" xfId="0" applyNumberFormat="1" applyFont="1" applyBorder="1" applyAlignment="1">
      <alignment horizontal="right" vertical="center" wrapText="1"/>
    </xf>
    <xf numFmtId="174" fontId="1" fillId="0" borderId="36" xfId="0" applyFont="1" applyBorder="1" applyAlignment="1">
      <alignment horizontal="left" vertical="center" wrapText="1"/>
    </xf>
    <xf numFmtId="174" fontId="1" fillId="0" borderId="37" xfId="0" applyFont="1" applyBorder="1" applyAlignment="1">
      <alignment vertical="center" wrapText="1"/>
    </xf>
    <xf numFmtId="174" fontId="1" fillId="0" borderId="38" xfId="0" applyFont="1" applyBorder="1" applyAlignment="1">
      <alignment vertical="center" wrapText="1"/>
    </xf>
    <xf numFmtId="174" fontId="1" fillId="0" borderId="39" xfId="0" applyFont="1" applyBorder="1" applyAlignment="1">
      <alignment vertical="center" wrapText="1"/>
    </xf>
    <xf numFmtId="1" fontId="3" fillId="0" borderId="34" xfId="0" applyNumberFormat="1" applyFont="1" applyBorder="1" applyAlignment="1">
      <alignment horizontal="right" vertical="center" wrapText="1"/>
    </xf>
    <xf numFmtId="174" fontId="1" fillId="0" borderId="40" xfId="0" applyFont="1" applyBorder="1" applyAlignment="1">
      <alignment vertical="center" wrapText="1"/>
    </xf>
    <xf numFmtId="174" fontId="1" fillId="0" borderId="40" xfId="0" applyFont="1" applyBorder="1" applyAlignment="1">
      <alignment horizontal="center" vertical="center" wrapText="1"/>
    </xf>
    <xf numFmtId="1" fontId="3" fillId="0" borderId="41" xfId="0" applyNumberFormat="1" applyFont="1" applyBorder="1" applyAlignment="1">
      <alignment horizontal="right" vertical="center" wrapText="1"/>
    </xf>
    <xf numFmtId="174" fontId="1" fillId="0" borderId="42" xfId="0" applyFont="1" applyBorder="1" applyAlignment="1">
      <alignment horizontal="left" vertical="center" wrapText="1"/>
    </xf>
    <xf numFmtId="174" fontId="1" fillId="0" borderId="43" xfId="0" applyFont="1" applyBorder="1" applyAlignment="1">
      <alignment horizontal="right" vertical="center" wrapText="1"/>
    </xf>
    <xf numFmtId="174" fontId="1" fillId="0" borderId="44" xfId="0" applyFont="1" applyBorder="1" applyAlignment="1">
      <alignment vertical="center" wrapText="1"/>
    </xf>
    <xf numFmtId="174" fontId="1" fillId="0" borderId="45" xfId="0" applyFont="1" applyBorder="1" applyAlignment="1">
      <alignment vertical="center" wrapText="1"/>
    </xf>
    <xf numFmtId="170" fontId="3" fillId="0" borderId="38" xfId="0" applyNumberFormat="1" applyFont="1" applyBorder="1" applyAlignment="1">
      <alignment horizontal="center" vertical="center" wrapText="1"/>
    </xf>
    <xf numFmtId="174" fontId="3" fillId="0" borderId="34" xfId="0" applyFont="1" applyBorder="1" applyAlignment="1">
      <alignment horizontal="right" vertical="center"/>
    </xf>
    <xf numFmtId="174" fontId="1" fillId="0" borderId="47" xfId="0" applyFont="1" applyBorder="1" applyAlignment="1">
      <alignment vertical="center"/>
    </xf>
    <xf numFmtId="174" fontId="1" fillId="0" borderId="40" xfId="0" applyFont="1" applyBorder="1" applyAlignment="1">
      <alignment vertical="center"/>
    </xf>
    <xf numFmtId="170" fontId="3" fillId="0" borderId="40" xfId="0" applyNumberFormat="1" applyFont="1" applyBorder="1" applyAlignment="1">
      <alignment vertical="center"/>
    </xf>
    <xf numFmtId="170" fontId="3" fillId="0" borderId="40" xfId="0" applyNumberFormat="1" applyFont="1" applyBorder="1" applyAlignment="1">
      <alignment horizontal="right" vertical="center"/>
    </xf>
    <xf numFmtId="170" fontId="1" fillId="0" borderId="40" xfId="0" applyNumberFormat="1" applyFont="1" applyBorder="1" applyAlignment="1">
      <alignment vertical="center"/>
    </xf>
    <xf numFmtId="170" fontId="3" fillId="0" borderId="40" xfId="0" applyNumberFormat="1" applyFont="1" applyBorder="1" applyAlignment="1">
      <alignment horizontal="right" vertical="center" wrapText="1"/>
    </xf>
    <xf numFmtId="174" fontId="3" fillId="0" borderId="48" xfId="0" applyFont="1" applyBorder="1" applyAlignment="1">
      <alignment horizontal="right" vertical="center"/>
    </xf>
    <xf numFmtId="174" fontId="1" fillId="0" borderId="46" xfId="0" applyFont="1" applyBorder="1" applyAlignment="1">
      <alignment vertical="center"/>
    </xf>
    <xf numFmtId="174" fontId="3" fillId="0" borderId="41" xfId="0" applyFont="1" applyBorder="1" applyAlignment="1">
      <alignment horizontal="right" vertical="center"/>
    </xf>
    <xf numFmtId="174" fontId="3" fillId="0" borderId="43" xfId="0" applyFont="1" applyBorder="1" applyAlignment="1">
      <alignment vertical="center"/>
    </xf>
    <xf numFmtId="170" fontId="1" fillId="0" borderId="43" xfId="0" applyNumberFormat="1" applyFont="1" applyBorder="1" applyAlignment="1">
      <alignment vertical="center"/>
    </xf>
    <xf numFmtId="174" fontId="1" fillId="0" borderId="43" xfId="0" applyFont="1" applyBorder="1" applyAlignment="1">
      <alignment vertical="center"/>
    </xf>
    <xf numFmtId="174" fontId="1" fillId="0" borderId="49" xfId="0" applyFont="1" applyBorder="1" applyAlignment="1">
      <alignment vertical="center"/>
    </xf>
    <xf numFmtId="174" fontId="3" fillId="0" borderId="38" xfId="0" applyFont="1" applyBorder="1" applyAlignment="1">
      <alignment horizontal="center" vertical="center" wrapText="1"/>
    </xf>
    <xf numFmtId="171" fontId="3" fillId="0" borderId="50" xfId="2" applyNumberFormat="1" applyFont="1" applyBorder="1" applyAlignment="1">
      <alignment horizontal="center" vertical="center"/>
    </xf>
    <xf numFmtId="184" fontId="3" fillId="0" borderId="52" xfId="0" applyNumberFormat="1" applyFont="1" applyBorder="1" applyAlignment="1">
      <alignment horizontal="right" vertical="center"/>
    </xf>
    <xf numFmtId="4" fontId="3" fillId="0" borderId="53" xfId="0" applyNumberFormat="1" applyFont="1" applyBorder="1" applyAlignment="1">
      <alignment vertical="center"/>
    </xf>
    <xf numFmtId="184" fontId="3" fillId="0" borderId="34" xfId="0" applyNumberFormat="1" applyFont="1" applyBorder="1" applyAlignment="1">
      <alignment horizontal="right" vertical="center"/>
    </xf>
    <xf numFmtId="170" fontId="3" fillId="0" borderId="50" xfId="0" applyNumberFormat="1" applyFont="1" applyBorder="1" applyAlignment="1">
      <alignment vertical="center"/>
    </xf>
    <xf numFmtId="174" fontId="0" fillId="0" borderId="40" xfId="0" applyBorder="1"/>
    <xf numFmtId="184" fontId="3" fillId="3" borderId="48" xfId="0" applyNumberFormat="1" applyFont="1" applyFill="1" applyBorder="1" applyAlignment="1">
      <alignment horizontal="right" vertical="center"/>
    </xf>
    <xf numFmtId="170" fontId="3" fillId="0" borderId="46" xfId="0" applyNumberFormat="1" applyFont="1" applyBorder="1" applyAlignment="1">
      <alignment vertical="center"/>
    </xf>
    <xf numFmtId="174" fontId="3" fillId="3" borderId="51" xfId="0" applyFont="1" applyFill="1" applyBorder="1" applyAlignment="1">
      <alignment vertical="center"/>
    </xf>
    <xf numFmtId="174" fontId="3" fillId="0" borderId="50" xfId="0" applyFont="1" applyBorder="1" applyAlignment="1">
      <alignment vertical="center"/>
    </xf>
    <xf numFmtId="184" fontId="3" fillId="0" borderId="48" xfId="0" applyNumberFormat="1" applyFont="1" applyBorder="1" applyAlignment="1">
      <alignment horizontal="right" vertical="center"/>
    </xf>
    <xf numFmtId="174" fontId="3" fillId="0" borderId="51" xfId="0" applyFont="1" applyBorder="1" applyAlignment="1">
      <alignment vertical="center"/>
    </xf>
    <xf numFmtId="184" fontId="3" fillId="0" borderId="54" xfId="0" applyNumberFormat="1" applyFont="1" applyBorder="1" applyAlignment="1">
      <alignment horizontal="right" vertical="center"/>
    </xf>
    <xf numFmtId="174" fontId="1" fillId="0" borderId="55" xfId="0" applyFont="1" applyBorder="1" applyAlignment="1">
      <alignment vertical="center"/>
    </xf>
    <xf numFmtId="170" fontId="3" fillId="0" borderId="50" xfId="0" applyNumberFormat="1" applyFont="1" applyBorder="1" applyAlignment="1">
      <alignment horizontal="right" vertical="center"/>
    </xf>
    <xf numFmtId="4" fontId="1" fillId="0" borderId="51" xfId="0" applyNumberFormat="1" applyFont="1" applyBorder="1" applyAlignment="1">
      <alignment vertical="center"/>
    </xf>
    <xf numFmtId="4" fontId="3" fillId="0" borderId="50" xfId="0" applyNumberFormat="1" applyFont="1" applyBorder="1" applyAlignment="1">
      <alignment vertical="center"/>
    </xf>
    <xf numFmtId="9" fontId="3" fillId="0" borderId="51" xfId="0" applyNumberFormat="1" applyFont="1" applyBorder="1" applyAlignment="1">
      <alignment vertical="center"/>
    </xf>
    <xf numFmtId="9" fontId="3" fillId="0" borderId="50" xfId="0" applyNumberFormat="1" applyFont="1" applyBorder="1" applyAlignment="1">
      <alignment vertical="center"/>
    </xf>
    <xf numFmtId="174" fontId="3" fillId="0" borderId="50" xfId="0" applyFont="1" applyBorder="1" applyAlignment="1">
      <alignment horizontal="center" vertical="center" wrapText="1"/>
    </xf>
    <xf numFmtId="174" fontId="3" fillId="0" borderId="51" xfId="0" applyFont="1" applyBorder="1" applyAlignment="1">
      <alignment horizontal="center" vertical="center"/>
    </xf>
    <xf numFmtId="4" fontId="1" fillId="0" borderId="50" xfId="0" applyNumberFormat="1" applyFont="1" applyBorder="1" applyAlignment="1">
      <alignment vertical="center"/>
    </xf>
    <xf numFmtId="174" fontId="1" fillId="0" borderId="50" xfId="0" applyFont="1" applyBorder="1" applyAlignment="1">
      <alignment vertical="center"/>
    </xf>
    <xf numFmtId="4" fontId="3" fillId="0" borderId="51" xfId="0" applyNumberFormat="1" applyFont="1" applyBorder="1" applyAlignment="1">
      <alignment vertical="center"/>
    </xf>
    <xf numFmtId="1" fontId="3" fillId="0" borderId="34" xfId="0" applyNumberFormat="1" applyFont="1" applyBorder="1" applyAlignment="1">
      <alignment horizontal="right" vertical="center"/>
    </xf>
    <xf numFmtId="170" fontId="3" fillId="0" borderId="50" xfId="0" applyNumberFormat="1" applyFont="1" applyBorder="1" applyAlignment="1">
      <alignment horizontal="center" vertical="center" wrapText="1"/>
    </xf>
    <xf numFmtId="174" fontId="1" fillId="0" borderId="51" xfId="0" applyFont="1" applyBorder="1" applyAlignment="1">
      <alignment vertical="center"/>
    </xf>
    <xf numFmtId="170" fontId="3" fillId="0" borderId="50" xfId="0" applyNumberFormat="1" applyFont="1" applyBorder="1" applyAlignment="1">
      <alignment horizontal="center" vertical="center"/>
    </xf>
    <xf numFmtId="184" fontId="3" fillId="0" borderId="41" xfId="0" applyNumberFormat="1" applyFont="1" applyBorder="1" applyAlignment="1">
      <alignment horizontal="right" vertical="center"/>
    </xf>
    <xf numFmtId="174" fontId="1" fillId="0" borderId="42" xfId="0" applyFont="1" applyBorder="1" applyAlignment="1">
      <alignment vertical="center" wrapText="1"/>
    </xf>
    <xf numFmtId="168" fontId="1" fillId="0" borderId="44" xfId="0" applyNumberFormat="1" applyFont="1" applyBorder="1" applyAlignment="1">
      <alignment vertical="center"/>
    </xf>
    <xf numFmtId="170" fontId="1" fillId="0" borderId="44" xfId="0" applyNumberFormat="1" applyFont="1" applyBorder="1" applyAlignment="1">
      <alignment vertical="center"/>
    </xf>
    <xf numFmtId="170" fontId="3" fillId="0" borderId="44" xfId="0" applyNumberFormat="1" applyFont="1" applyBorder="1" applyAlignment="1">
      <alignment vertical="center"/>
    </xf>
    <xf numFmtId="174" fontId="1" fillId="0" borderId="49" xfId="0" applyFont="1" applyBorder="1" applyAlignment="1">
      <alignment vertical="center" wrapText="1"/>
    </xf>
    <xf numFmtId="170" fontId="3" fillId="3" borderId="19" xfId="0" applyNumberFormat="1" applyFont="1" applyFill="1" applyBorder="1" applyAlignment="1">
      <alignment vertical="center"/>
    </xf>
    <xf numFmtId="174" fontId="0" fillId="0" borderId="17" xfId="0" applyBorder="1"/>
    <xf numFmtId="182" fontId="1" fillId="6" borderId="17" xfId="0" applyNumberFormat="1" applyFont="1" applyFill="1" applyBorder="1" applyAlignment="1">
      <alignment vertical="center" wrapText="1"/>
    </xf>
    <xf numFmtId="182" fontId="1" fillId="6" borderId="30" xfId="0" applyNumberFormat="1" applyFont="1" applyFill="1" applyBorder="1" applyAlignment="1">
      <alignment vertical="center" wrapText="1"/>
    </xf>
    <xf numFmtId="181" fontId="3" fillId="0" borderId="38" xfId="0" applyNumberFormat="1" applyFont="1" applyBorder="1" applyAlignment="1">
      <alignment horizontal="center" vertical="center" wrapText="1"/>
    </xf>
    <xf numFmtId="181" fontId="3" fillId="0" borderId="17" xfId="0" applyNumberFormat="1" applyFont="1" applyBorder="1" applyAlignment="1">
      <alignment horizontal="center" vertical="center"/>
    </xf>
    <xf numFmtId="181" fontId="3" fillId="0" borderId="26" xfId="0" applyNumberFormat="1" applyFont="1" applyBorder="1" applyAlignment="1">
      <alignment vertical="center"/>
    </xf>
    <xf numFmtId="181" fontId="3" fillId="0" borderId="25" xfId="0" applyNumberFormat="1" applyFont="1" applyBorder="1" applyAlignment="1">
      <alignment vertical="center"/>
    </xf>
    <xf numFmtId="181" fontId="3" fillId="3" borderId="17" xfId="0" applyNumberFormat="1" applyFont="1" applyFill="1" applyBorder="1" applyAlignment="1">
      <alignment vertical="center"/>
    </xf>
    <xf numFmtId="181" fontId="3" fillId="0" borderId="15" xfId="0" applyNumberFormat="1" applyFont="1" applyBorder="1" applyAlignment="1">
      <alignment vertical="center"/>
    </xf>
    <xf numFmtId="181" fontId="3" fillId="0" borderId="17" xfId="0" applyNumberFormat="1" applyFont="1" applyBorder="1" applyAlignment="1">
      <alignment vertical="center"/>
    </xf>
    <xf numFmtId="181" fontId="3" fillId="0" borderId="15" xfId="0" applyNumberFormat="1" applyFont="1" applyBorder="1" applyAlignment="1">
      <alignment horizontal="right" vertical="center"/>
    </xf>
    <xf numFmtId="181" fontId="1" fillId="0" borderId="17" xfId="0" applyNumberFormat="1" applyFont="1" applyBorder="1" applyAlignment="1">
      <alignment vertical="center"/>
    </xf>
    <xf numFmtId="181" fontId="1" fillId="0" borderId="26" xfId="0" applyNumberFormat="1" applyFont="1" applyBorder="1" applyAlignment="1">
      <alignment vertical="center"/>
    </xf>
    <xf numFmtId="181" fontId="1" fillId="0" borderId="44" xfId="0" applyNumberFormat="1" applyFont="1" applyBorder="1" applyAlignment="1">
      <alignment vertical="center" wrapText="1"/>
    </xf>
    <xf numFmtId="170" fontId="3" fillId="6" borderId="15" xfId="0" quotePrefix="1" applyNumberFormat="1" applyFont="1" applyFill="1" applyBorder="1" applyAlignment="1">
      <alignment vertical="center"/>
    </xf>
    <xf numFmtId="181" fontId="3" fillId="0" borderId="16" xfId="0" applyNumberFormat="1" applyFont="1" applyBorder="1" applyAlignment="1">
      <alignment vertical="center"/>
    </xf>
    <xf numFmtId="181" fontId="0" fillId="0" borderId="15" xfId="0" applyNumberFormat="1" applyBorder="1"/>
    <xf numFmtId="175" fontId="1" fillId="0" borderId="16" xfId="0" applyNumberFormat="1" applyFont="1" applyBorder="1" applyAlignment="1">
      <alignment vertical="center" wrapText="1"/>
    </xf>
    <xf numFmtId="185" fontId="1" fillId="0" borderId="26" xfId="0" applyNumberFormat="1" applyFont="1" applyBorder="1" applyAlignment="1">
      <alignment vertical="center" wrapText="1"/>
    </xf>
    <xf numFmtId="182" fontId="1" fillId="0" borderId="26" xfId="0" applyNumberFormat="1" applyFont="1" applyBorder="1" applyAlignment="1">
      <alignment vertical="center" wrapText="1"/>
    </xf>
    <xf numFmtId="182" fontId="1" fillId="0" borderId="25" xfId="0" applyNumberFormat="1" applyFont="1" applyBorder="1" applyAlignment="1">
      <alignment vertical="center" wrapText="1"/>
    </xf>
    <xf numFmtId="182" fontId="1" fillId="0" borderId="17" xfId="0" applyNumberFormat="1" applyFont="1" applyBorder="1" applyAlignment="1">
      <alignment vertical="center" wrapText="1"/>
    </xf>
    <xf numFmtId="167" fontId="1" fillId="0" borderId="22" xfId="0" applyNumberFormat="1" applyFont="1" applyBorder="1" applyAlignment="1">
      <alignment vertical="center" wrapText="1"/>
    </xf>
    <xf numFmtId="181" fontId="1" fillId="0" borderId="35" xfId="0" applyNumberFormat="1" applyFont="1" applyBorder="1" applyAlignment="1">
      <alignment vertical="center"/>
    </xf>
    <xf numFmtId="4" fontId="1" fillId="0" borderId="37" xfId="0" applyNumberFormat="1" applyFont="1" applyBorder="1" applyAlignment="1">
      <alignment vertical="center"/>
    </xf>
    <xf numFmtId="4" fontId="1" fillId="0" borderId="56" xfId="0" applyNumberFormat="1" applyFont="1" applyBorder="1" applyAlignment="1">
      <alignment vertical="center"/>
    </xf>
    <xf numFmtId="181" fontId="1" fillId="0" borderId="41" xfId="0" applyNumberFormat="1" applyFont="1" applyBorder="1" applyAlignment="1">
      <alignment vertical="center"/>
    </xf>
    <xf numFmtId="4" fontId="1" fillId="0" borderId="43" xfId="0" applyNumberFormat="1" applyFont="1" applyBorder="1" applyAlignment="1">
      <alignment vertical="center"/>
    </xf>
    <xf numFmtId="4" fontId="1" fillId="0" borderId="49" xfId="0" applyNumberFormat="1" applyFont="1" applyBorder="1" applyAlignment="1">
      <alignment vertical="center"/>
    </xf>
    <xf numFmtId="171" fontId="3" fillId="0" borderId="15" xfId="0" applyNumberFormat="1" applyFont="1" applyBorder="1" applyAlignment="1">
      <alignment horizontal="center" vertical="center"/>
    </xf>
    <xf numFmtId="171" fontId="3" fillId="4" borderId="15" xfId="0" applyNumberFormat="1" applyFont="1" applyFill="1" applyBorder="1" applyAlignment="1">
      <alignment horizontal="center" vertical="center"/>
    </xf>
    <xf numFmtId="174" fontId="3" fillId="2" borderId="16" xfId="0" applyFont="1" applyFill="1" applyBorder="1" applyAlignment="1">
      <alignment horizontal="left" vertical="center"/>
    </xf>
    <xf numFmtId="170" fontId="3" fillId="2" borderId="16" xfId="0" applyNumberFormat="1" applyFont="1" applyFill="1" applyBorder="1" applyAlignment="1">
      <alignment horizontal="center" vertical="center"/>
    </xf>
    <xf numFmtId="174" fontId="6" fillId="0" borderId="21" xfId="0" applyFont="1" applyBorder="1" applyAlignment="1">
      <alignment horizontal="left" vertical="center"/>
    </xf>
    <xf numFmtId="9" fontId="3" fillId="0" borderId="22" xfId="0" applyNumberFormat="1" applyFont="1" applyBorder="1" applyAlignment="1">
      <alignment horizontal="center" vertical="center" wrapText="1"/>
    </xf>
    <xf numFmtId="181" fontId="3" fillId="0" borderId="22" xfId="0" applyNumberFormat="1" applyFont="1" applyBorder="1" applyAlignment="1">
      <alignment horizontal="center" vertical="center"/>
    </xf>
    <xf numFmtId="174" fontId="21" fillId="0" borderId="26" xfId="0" applyFont="1" applyBorder="1" applyAlignment="1">
      <alignment horizontal="center" vertical="center" wrapText="1"/>
    </xf>
    <xf numFmtId="174" fontId="25" fillId="0" borderId="25" xfId="0" applyFont="1" applyBorder="1" applyAlignment="1">
      <alignment vertical="center" wrapText="1"/>
    </xf>
    <xf numFmtId="174" fontId="21" fillId="0" borderId="25" xfId="0" applyFont="1" applyBorder="1" applyAlignment="1">
      <alignment horizontal="right" vertical="center" wrapText="1"/>
    </xf>
    <xf numFmtId="174" fontId="21" fillId="0" borderId="25" xfId="0" applyFont="1" applyBorder="1" applyAlignment="1">
      <alignment vertical="center" wrapText="1"/>
    </xf>
    <xf numFmtId="174" fontId="23" fillId="0" borderId="25" xfId="0" applyFont="1" applyBorder="1" applyAlignment="1">
      <alignment vertical="center" wrapText="1"/>
    </xf>
    <xf numFmtId="174" fontId="23" fillId="0" borderId="17" xfId="0" applyFont="1" applyBorder="1" applyAlignment="1">
      <alignment horizontal="center" vertical="center" wrapText="1"/>
    </xf>
    <xf numFmtId="174" fontId="23" fillId="0" borderId="25" xfId="0" applyFont="1" applyBorder="1" applyAlignment="1">
      <alignment horizontal="left" vertical="center" wrapText="1" indent="2"/>
    </xf>
    <xf numFmtId="174" fontId="21" fillId="0" borderId="25" xfId="0" applyFont="1" applyBorder="1" applyAlignment="1">
      <alignment horizontal="left" vertical="center" wrapText="1" indent="4"/>
    </xf>
    <xf numFmtId="174" fontId="21" fillId="0" borderId="25" xfId="0" applyFont="1" applyBorder="1" applyAlignment="1">
      <alignment horizontal="left" vertical="center" wrapText="1" indent="6"/>
    </xf>
    <xf numFmtId="10" fontId="3" fillId="0" borderId="26" xfId="2" applyNumberFormat="1" applyFont="1" applyBorder="1" applyAlignment="1">
      <alignment horizontal="center" vertical="center"/>
    </xf>
    <xf numFmtId="181" fontId="3" fillId="0" borderId="15" xfId="0" applyNumberFormat="1" applyFont="1" applyBorder="1"/>
    <xf numFmtId="170" fontId="3" fillId="0" borderId="15" xfId="0" applyNumberFormat="1" applyFont="1" applyBorder="1"/>
    <xf numFmtId="174" fontId="1" fillId="0" borderId="50" xfId="0" applyFont="1" applyBorder="1" applyAlignment="1">
      <alignment horizontal="justify" vertical="center" wrapText="1"/>
    </xf>
    <xf numFmtId="181" fontId="3" fillId="0" borderId="15" xfId="2" applyNumberFormat="1" applyFont="1" applyBorder="1" applyAlignment="1">
      <alignment horizontal="center" vertical="center"/>
    </xf>
    <xf numFmtId="181" fontId="3" fillId="6" borderId="15" xfId="0" applyNumberFormat="1" applyFont="1" applyFill="1" applyBorder="1" applyAlignment="1">
      <alignment vertical="center"/>
    </xf>
    <xf numFmtId="10" fontId="21" fillId="0" borderId="25" xfId="0" applyNumberFormat="1" applyFont="1" applyBorder="1" applyAlignment="1">
      <alignment horizontal="center" vertical="center" wrapText="1"/>
    </xf>
    <xf numFmtId="174" fontId="1" fillId="0" borderId="18" xfId="0" applyFont="1" applyBorder="1"/>
    <xf numFmtId="174" fontId="21" fillId="0" borderId="17" xfId="0" applyFont="1" applyBorder="1" applyAlignment="1">
      <alignment horizontal="center" vertical="center" wrapText="1"/>
    </xf>
    <xf numFmtId="174" fontId="1" fillId="6" borderId="18" xfId="0" applyFont="1" applyFill="1" applyBorder="1" applyAlignment="1">
      <alignment vertical="center" wrapText="1"/>
    </xf>
    <xf numFmtId="174" fontId="1" fillId="6" borderId="29" xfId="0" applyFont="1" applyFill="1" applyBorder="1" applyAlignment="1">
      <alignment vertical="center" wrapText="1"/>
    </xf>
    <xf numFmtId="174" fontId="0" fillId="9" borderId="21" xfId="0" applyFill="1" applyBorder="1"/>
    <xf numFmtId="174" fontId="0" fillId="9" borderId="29" xfId="0" applyFill="1" applyBorder="1"/>
    <xf numFmtId="174" fontId="21" fillId="0" borderId="26" xfId="0" quotePrefix="1" applyFont="1" applyBorder="1" applyAlignment="1">
      <alignment horizontal="center" vertical="center" wrapText="1"/>
    </xf>
    <xf numFmtId="174" fontId="18" fillId="0" borderId="0" xfId="0" applyFont="1" applyAlignment="1">
      <alignment horizontal="left" vertical="center" wrapText="1"/>
    </xf>
    <xf numFmtId="174" fontId="5" fillId="6" borderId="29" xfId="0" applyFont="1" applyFill="1" applyBorder="1" applyAlignment="1">
      <alignment horizontal="center" vertical="center"/>
    </xf>
    <xf numFmtId="174" fontId="22" fillId="0" borderId="0" xfId="0" applyFont="1" applyAlignment="1">
      <alignment horizontal="center" vertical="center"/>
    </xf>
    <xf numFmtId="174" fontId="22" fillId="0" borderId="0" xfId="0" applyFont="1" applyAlignment="1">
      <alignment horizontal="center"/>
    </xf>
    <xf numFmtId="174" fontId="3" fillId="0" borderId="29" xfId="0" applyFont="1" applyBorder="1" applyAlignment="1">
      <alignment horizontal="left" vertical="center" wrapText="1"/>
    </xf>
    <xf numFmtId="174" fontId="11" fillId="0" borderId="0" xfId="0" applyFont="1" applyAlignment="1">
      <alignment horizontal="center" vertical="center"/>
    </xf>
    <xf numFmtId="172" fontId="1" fillId="0" borderId="18" xfId="0" applyNumberFormat="1" applyFont="1" applyBorder="1" applyAlignment="1">
      <alignment vertical="center" wrapText="1"/>
    </xf>
    <xf numFmtId="174" fontId="0" fillId="9" borderId="22" xfId="0" applyFill="1" applyBorder="1"/>
    <xf numFmtId="170" fontId="27" fillId="0" borderId="18" xfId="0" quotePrefix="1" applyNumberFormat="1" applyFont="1" applyBorder="1" applyAlignment="1">
      <alignment vertical="center"/>
    </xf>
    <xf numFmtId="1" fontId="20" fillId="7" borderId="0" xfId="0" applyNumberFormat="1" applyFont="1" applyFill="1" applyAlignment="1">
      <alignment horizontal="center" vertical="center" wrapText="1"/>
    </xf>
    <xf numFmtId="182" fontId="1" fillId="0" borderId="15" xfId="0" applyNumberFormat="1" applyFont="1" applyBorder="1" applyAlignment="1">
      <alignment vertical="center" wrapText="1"/>
    </xf>
    <xf numFmtId="168" fontId="33" fillId="0" borderId="0" xfId="1" applyFont="1" applyAlignment="1">
      <alignment horizontal="center" vertical="justify" wrapText="1"/>
    </xf>
    <xf numFmtId="170" fontId="34" fillId="0" borderId="3" xfId="1" applyNumberFormat="1" applyFont="1" applyBorder="1" applyAlignment="1">
      <alignment horizontal="right" vertical="top" wrapText="1"/>
    </xf>
    <xf numFmtId="168" fontId="34" fillId="0" borderId="0" xfId="1" applyFont="1" applyAlignment="1">
      <alignment horizontal="right" vertical="justify" wrapText="1"/>
    </xf>
    <xf numFmtId="170" fontId="35" fillId="0" borderId="3" xfId="1" applyNumberFormat="1" applyFont="1" applyBorder="1" applyAlignment="1">
      <alignment horizontal="right" vertical="top" wrapText="1"/>
    </xf>
    <xf numFmtId="170" fontId="34" fillId="0" borderId="0" xfId="1" applyNumberFormat="1" applyFont="1" applyAlignment="1">
      <alignment horizontal="right" vertical="top" wrapText="1"/>
    </xf>
    <xf numFmtId="174" fontId="34" fillId="0" borderId="0" xfId="0" applyFont="1" applyAlignment="1">
      <alignment vertical="top" wrapText="1"/>
    </xf>
    <xf numFmtId="168" fontId="34" fillId="0" borderId="58" xfId="1" applyFont="1" applyBorder="1" applyAlignment="1">
      <alignment horizontal="right" vertical="justify" wrapText="1"/>
    </xf>
    <xf numFmtId="170" fontId="35" fillId="0" borderId="2" xfId="1" applyNumberFormat="1" applyFont="1" applyBorder="1" applyAlignment="1">
      <alignment horizontal="right" vertical="top" wrapText="1"/>
    </xf>
    <xf numFmtId="168" fontId="35" fillId="0" borderId="59" xfId="1" applyFont="1" applyBorder="1" applyAlignment="1">
      <alignment horizontal="right" vertical="justify" wrapText="1"/>
    </xf>
    <xf numFmtId="168" fontId="37" fillId="0" borderId="60" xfId="1" applyFont="1" applyBorder="1" applyAlignment="1">
      <alignment horizontal="right" vertical="justify" wrapText="1"/>
    </xf>
    <xf numFmtId="170" fontId="35" fillId="0" borderId="61" xfId="1" applyNumberFormat="1" applyFont="1" applyBorder="1" applyAlignment="1">
      <alignment horizontal="right" vertical="top" wrapText="1"/>
    </xf>
    <xf numFmtId="170" fontId="35" fillId="0" borderId="62" xfId="1" applyNumberFormat="1" applyFont="1" applyBorder="1" applyAlignment="1">
      <alignment horizontal="right" vertical="top" wrapText="1"/>
    </xf>
    <xf numFmtId="174" fontId="34" fillId="0" borderId="16" xfId="0" applyFont="1" applyBorder="1" applyAlignment="1">
      <alignment vertical="top" wrapText="1"/>
    </xf>
    <xf numFmtId="174" fontId="35" fillId="0" borderId="15" xfId="0" applyFont="1" applyBorder="1" applyAlignment="1">
      <alignment vertical="top" wrapText="1"/>
    </xf>
    <xf numFmtId="174" fontId="36" fillId="0" borderId="15" xfId="0" applyFont="1" applyBorder="1" applyAlignment="1">
      <alignment vertical="top" wrapText="1"/>
    </xf>
    <xf numFmtId="174" fontId="35" fillId="0" borderId="17" xfId="0" applyFont="1" applyBorder="1" applyAlignment="1">
      <alignment vertical="top" wrapText="1"/>
    </xf>
    <xf numFmtId="174" fontId="35" fillId="0" borderId="15" xfId="0" quotePrefix="1" applyFont="1" applyBorder="1" applyAlignment="1">
      <alignment vertical="top" wrapText="1"/>
    </xf>
    <xf numFmtId="170" fontId="35" fillId="0" borderId="15" xfId="1" applyNumberFormat="1" applyFont="1" applyBorder="1" applyAlignment="1">
      <alignment horizontal="right" vertical="top" wrapText="1"/>
    </xf>
    <xf numFmtId="168" fontId="37" fillId="0" borderId="63" xfId="1" applyFont="1" applyBorder="1" applyAlignment="1">
      <alignment horizontal="right" vertical="justify" wrapText="1"/>
    </xf>
    <xf numFmtId="168" fontId="35" fillId="0" borderId="15" xfId="1" applyFont="1" applyBorder="1" applyAlignment="1">
      <alignment horizontal="right" vertical="justify" wrapText="1"/>
    </xf>
    <xf numFmtId="174" fontId="35" fillId="0" borderId="15" xfId="0" applyFont="1" applyBorder="1" applyAlignment="1">
      <alignment horizontal="right" vertical="top" wrapText="1"/>
    </xf>
    <xf numFmtId="164" fontId="35" fillId="0" borderId="15" xfId="1" applyNumberFormat="1" applyFont="1" applyBorder="1" applyAlignment="1">
      <alignment horizontal="right" vertical="justify" wrapText="1"/>
    </xf>
    <xf numFmtId="174" fontId="35" fillId="0" borderId="15" xfId="0" applyFont="1" applyBorder="1" applyAlignment="1">
      <alignment vertical="justify" wrapText="1"/>
    </xf>
    <xf numFmtId="168" fontId="35" fillId="0" borderId="63" xfId="1" applyFont="1" applyBorder="1" applyAlignment="1">
      <alignment horizontal="right" vertical="justify" wrapText="1"/>
    </xf>
    <xf numFmtId="168" fontId="38" fillId="0" borderId="15" xfId="1" applyFont="1" applyBorder="1" applyAlignment="1">
      <alignment horizontal="right" vertical="justify" wrapText="1"/>
    </xf>
    <xf numFmtId="174" fontId="37" fillId="0" borderId="15" xfId="0" applyFont="1" applyBorder="1" applyAlignment="1">
      <alignment vertical="justify" wrapText="1"/>
    </xf>
    <xf numFmtId="170" fontId="37" fillId="0" borderId="15" xfId="0" applyNumberFormat="1" applyFont="1" applyBorder="1" applyAlignment="1">
      <alignment vertical="top" wrapText="1"/>
    </xf>
    <xf numFmtId="170" fontId="37" fillId="0" borderId="15" xfId="1" applyNumberFormat="1" applyFont="1" applyBorder="1" applyAlignment="1">
      <alignment horizontal="right" vertical="top" wrapText="1"/>
    </xf>
    <xf numFmtId="164" fontId="37" fillId="0" borderId="15" xfId="1" applyNumberFormat="1" applyFont="1" applyBorder="1" applyAlignment="1">
      <alignment horizontal="right" vertical="justify" wrapText="1"/>
    </xf>
    <xf numFmtId="170" fontId="35" fillId="0" borderId="15" xfId="0" applyNumberFormat="1" applyFont="1" applyBorder="1" applyAlignment="1">
      <alignment vertical="top" wrapText="1"/>
    </xf>
    <xf numFmtId="170" fontId="35" fillId="0" borderId="17" xfId="1" applyNumberFormat="1" applyFont="1" applyBorder="1" applyAlignment="1">
      <alignment horizontal="right" vertical="top" wrapText="1"/>
    </xf>
    <xf numFmtId="168" fontId="37" fillId="0" borderId="64" xfId="1" applyFont="1" applyBorder="1" applyAlignment="1">
      <alignment horizontal="right" vertical="justify" wrapText="1"/>
    </xf>
    <xf numFmtId="164" fontId="35" fillId="0" borderId="17" xfId="1" applyNumberFormat="1" applyFont="1" applyBorder="1" applyAlignment="1">
      <alignment horizontal="right" vertical="justify" wrapText="1"/>
    </xf>
    <xf numFmtId="168" fontId="38" fillId="0" borderId="17" xfId="1" applyFont="1" applyBorder="1" applyAlignment="1">
      <alignment horizontal="right" vertical="justify" wrapText="1"/>
    </xf>
    <xf numFmtId="164" fontId="35" fillId="0" borderId="15" xfId="1" applyNumberFormat="1" applyFont="1" applyBorder="1" applyAlignment="1">
      <alignment horizontal="right" vertical="center" wrapText="1"/>
    </xf>
    <xf numFmtId="170" fontId="36" fillId="0" borderId="15" xfId="1" applyNumberFormat="1" applyFont="1" applyBorder="1" applyAlignment="1">
      <alignment horizontal="right" vertical="justify" wrapText="1"/>
    </xf>
    <xf numFmtId="187" fontId="3" fillId="0" borderId="17" xfId="0" applyNumberFormat="1" applyFont="1" applyBorder="1" applyAlignment="1">
      <alignment horizontal="center" vertical="center"/>
    </xf>
    <xf numFmtId="10" fontId="3" fillId="0" borderId="50" xfId="2" applyNumberFormat="1" applyFont="1" applyBorder="1" applyAlignment="1">
      <alignment horizontal="center" vertical="center"/>
    </xf>
    <xf numFmtId="174" fontId="1" fillId="10" borderId="29" xfId="0" applyFont="1" applyFill="1" applyBorder="1" applyAlignment="1">
      <alignment horizontal="left" vertical="center" wrapText="1"/>
    </xf>
    <xf numFmtId="174" fontId="1" fillId="10" borderId="29" xfId="0" applyFont="1" applyFill="1" applyBorder="1" applyAlignment="1">
      <alignment vertical="center" wrapText="1"/>
    </xf>
    <xf numFmtId="173" fontId="19" fillId="3" borderId="0" xfId="0" applyNumberFormat="1" applyFont="1" applyFill="1" applyAlignment="1">
      <alignment horizontal="center" vertical="center"/>
    </xf>
    <xf numFmtId="173" fontId="30" fillId="3" borderId="0" xfId="0" applyNumberFormat="1" applyFont="1" applyFill="1" applyAlignment="1">
      <alignment horizontal="center" vertical="center"/>
    </xf>
    <xf numFmtId="174" fontId="1" fillId="0" borderId="0" xfId="0" applyFont="1" applyAlignment="1">
      <alignment horizontal="left" vertical="center"/>
    </xf>
    <xf numFmtId="174" fontId="3" fillId="0" borderId="0" xfId="0" applyFont="1" applyAlignment="1">
      <alignment horizontal="left" vertical="center"/>
    </xf>
    <xf numFmtId="174" fontId="1" fillId="3" borderId="0" xfId="0" applyFont="1" applyFill="1" applyAlignment="1">
      <alignment horizontal="left" vertical="center"/>
    </xf>
    <xf numFmtId="17" fontId="1" fillId="0" borderId="0" xfId="0" applyNumberFormat="1" applyFont="1" applyAlignment="1">
      <alignment horizontal="left" vertical="center" wrapText="1"/>
    </xf>
    <xf numFmtId="174" fontId="3" fillId="0" borderId="0" xfId="0" applyFont="1" applyAlignment="1">
      <alignment horizontal="left" vertical="center" wrapText="1"/>
    </xf>
    <xf numFmtId="174" fontId="40" fillId="0" borderId="0" xfId="0" applyFont="1" applyAlignment="1">
      <alignment vertical="center"/>
    </xf>
    <xf numFmtId="174" fontId="40" fillId="0" borderId="0" xfId="0" applyFont="1" applyAlignment="1">
      <alignment horizontal="left" vertical="center"/>
    </xf>
    <xf numFmtId="186" fontId="1" fillId="3" borderId="0" xfId="0" applyNumberFormat="1" applyFont="1" applyFill="1" applyAlignment="1">
      <alignment vertical="center"/>
    </xf>
    <xf numFmtId="186" fontId="41" fillId="3" borderId="0" xfId="0" applyNumberFormat="1" applyFont="1" applyFill="1" applyAlignment="1">
      <alignment vertical="center"/>
    </xf>
    <xf numFmtId="2" fontId="42" fillId="3" borderId="0" xfId="0" applyNumberFormat="1" applyFont="1" applyFill="1" applyAlignment="1">
      <alignment horizontal="center" vertical="center"/>
    </xf>
    <xf numFmtId="169" fontId="43" fillId="3" borderId="5" xfId="0" applyNumberFormat="1" applyFont="1" applyFill="1" applyBorder="1" applyAlignment="1">
      <alignment horizontal="center" vertical="center"/>
    </xf>
    <xf numFmtId="174" fontId="43" fillId="3" borderId="0" xfId="0" applyFont="1" applyFill="1" applyAlignment="1">
      <alignment vertical="center"/>
    </xf>
    <xf numFmtId="174" fontId="43" fillId="3" borderId="0" xfId="0" applyFont="1" applyFill="1" applyAlignment="1">
      <alignment horizontal="left" vertical="center"/>
    </xf>
    <xf numFmtId="174" fontId="44" fillId="10" borderId="5" xfId="0" applyFont="1" applyFill="1" applyBorder="1"/>
    <xf numFmtId="174" fontId="43" fillId="3" borderId="5" xfId="0" applyFont="1" applyFill="1" applyBorder="1" applyAlignment="1">
      <alignment horizontal="left" vertical="center"/>
    </xf>
    <xf numFmtId="174" fontId="43" fillId="3" borderId="5" xfId="0" applyFont="1" applyFill="1" applyBorder="1" applyAlignment="1">
      <alignment vertical="center"/>
    </xf>
    <xf numFmtId="174" fontId="43" fillId="0" borderId="5" xfId="0" applyFont="1" applyBorder="1"/>
    <xf numFmtId="174" fontId="43" fillId="3" borderId="5" xfId="0" applyFont="1" applyFill="1" applyBorder="1" applyAlignment="1">
      <alignment horizontal="center" vertical="center"/>
    </xf>
    <xf numFmtId="174" fontId="43" fillId="3" borderId="0" xfId="0" applyFont="1" applyFill="1" applyAlignment="1">
      <alignment horizontal="center" vertical="center"/>
    </xf>
    <xf numFmtId="166" fontId="43" fillId="3" borderId="5" xfId="0" applyNumberFormat="1" applyFont="1" applyFill="1" applyBorder="1" applyAlignment="1">
      <alignment horizontal="left" vertical="center"/>
    </xf>
    <xf numFmtId="2" fontId="43" fillId="3" borderId="0" xfId="0" applyNumberFormat="1" applyFont="1" applyFill="1" applyAlignment="1">
      <alignment horizontal="center" vertical="center"/>
    </xf>
    <xf numFmtId="166" fontId="43" fillId="3" borderId="5" xfId="0" applyNumberFormat="1" applyFont="1" applyFill="1" applyBorder="1" applyAlignment="1">
      <alignment horizontal="center" vertical="center"/>
    </xf>
    <xf numFmtId="0" fontId="43" fillId="3" borderId="0" xfId="0" applyNumberFormat="1" applyFont="1" applyFill="1" applyAlignment="1">
      <alignment horizontal="center" vertical="center"/>
    </xf>
    <xf numFmtId="2" fontId="43" fillId="3" borderId="5" xfId="0" applyNumberFormat="1" applyFont="1" applyFill="1" applyBorder="1" applyAlignment="1">
      <alignment horizontal="center" vertical="center"/>
    </xf>
    <xf numFmtId="173" fontId="45" fillId="0" borderId="5" xfId="0" applyNumberFormat="1" applyFont="1" applyBorder="1" applyAlignment="1">
      <alignment horizontal="left" vertical="center" wrapText="1"/>
    </xf>
    <xf numFmtId="166" fontId="45" fillId="0" borderId="5" xfId="0" applyNumberFormat="1" applyFont="1" applyBorder="1" applyAlignment="1">
      <alignment horizontal="left" vertical="center" wrapText="1"/>
    </xf>
    <xf numFmtId="2" fontId="44" fillId="3" borderId="5" xfId="0" applyNumberFormat="1" applyFont="1" applyFill="1" applyBorder="1" applyAlignment="1">
      <alignment horizontal="left" vertical="center"/>
    </xf>
    <xf numFmtId="169" fontId="46" fillId="3" borderId="5" xfId="0" applyNumberFormat="1" applyFont="1" applyFill="1" applyBorder="1" applyAlignment="1">
      <alignment horizontal="center" vertical="center"/>
    </xf>
    <xf numFmtId="174" fontId="43" fillId="0" borderId="5" xfId="0" applyFont="1" applyBorder="1" applyAlignment="1">
      <alignment horizontal="left" vertical="center"/>
    </xf>
    <xf numFmtId="169" fontId="43" fillId="0" borderId="5" xfId="0" applyNumberFormat="1" applyFont="1" applyBorder="1" applyAlignment="1">
      <alignment vertical="center"/>
    </xf>
    <xf numFmtId="174" fontId="43" fillId="0" borderId="0" xfId="0" applyFont="1" applyAlignment="1">
      <alignment vertical="center"/>
    </xf>
    <xf numFmtId="174" fontId="43" fillId="0" borderId="5" xfId="0" applyFont="1" applyBorder="1" applyAlignment="1">
      <alignment vertical="center"/>
    </xf>
    <xf numFmtId="174" fontId="1" fillId="4" borderId="0" xfId="0" applyFont="1" applyFill="1" applyAlignment="1">
      <alignment vertical="center"/>
    </xf>
    <xf numFmtId="174" fontId="23" fillId="4" borderId="25" xfId="0" applyFont="1" applyFill="1" applyBorder="1" applyAlignment="1">
      <alignment vertical="center" wrapText="1"/>
    </xf>
    <xf numFmtId="174" fontId="21" fillId="10" borderId="25" xfId="0" applyFont="1" applyFill="1" applyBorder="1" applyAlignment="1">
      <alignment horizontal="right" vertical="center" wrapText="1"/>
    </xf>
    <xf numFmtId="167" fontId="32" fillId="0" borderId="15" xfId="0" applyNumberFormat="1" applyFont="1" applyBorder="1" applyAlignment="1">
      <alignment vertical="center"/>
    </xf>
    <xf numFmtId="174" fontId="1" fillId="6" borderId="0" xfId="0" applyFont="1" applyFill="1" applyAlignment="1">
      <alignment vertical="center" wrapText="1"/>
    </xf>
    <xf numFmtId="188" fontId="3" fillId="0" borderId="50" xfId="0" applyNumberFormat="1" applyFont="1" applyBorder="1" applyAlignment="1">
      <alignment vertical="center"/>
    </xf>
    <xf numFmtId="188" fontId="0" fillId="0" borderId="40" xfId="0" applyNumberFormat="1" applyBorder="1"/>
    <xf numFmtId="174" fontId="29" fillId="0" borderId="10" xfId="0" quotePrefix="1" applyFont="1" applyBorder="1" applyAlignment="1">
      <alignment horizontal="center"/>
    </xf>
    <xf numFmtId="174" fontId="29" fillId="0" borderId="0" xfId="0" quotePrefix="1" applyFont="1" applyAlignment="1">
      <alignment horizontal="center"/>
    </xf>
    <xf numFmtId="174" fontId="29" fillId="0" borderId="11" xfId="0" quotePrefix="1" applyFont="1" applyBorder="1" applyAlignment="1">
      <alignment horizontal="center"/>
    </xf>
    <xf numFmtId="174" fontId="29" fillId="0" borderId="10" xfId="0" applyFont="1" applyBorder="1" applyAlignment="1">
      <alignment horizontal="center"/>
    </xf>
    <xf numFmtId="174" fontId="29" fillId="0" borderId="0" xfId="0" applyFont="1" applyAlignment="1">
      <alignment horizontal="center"/>
    </xf>
    <xf numFmtId="174" fontId="29" fillId="0" borderId="11" xfId="0" applyFont="1" applyBorder="1" applyAlignment="1">
      <alignment horizontal="center"/>
    </xf>
    <xf numFmtId="174" fontId="39" fillId="0" borderId="10" xfId="0" applyFont="1" applyBorder="1" applyAlignment="1">
      <alignment horizontal="center" vertical="center"/>
    </xf>
    <xf numFmtId="174" fontId="39" fillId="0" borderId="0" xfId="0" applyFont="1" applyAlignment="1">
      <alignment horizontal="center" vertical="center"/>
    </xf>
    <xf numFmtId="174" fontId="39" fillId="0" borderId="11" xfId="0" applyFont="1" applyBorder="1" applyAlignment="1">
      <alignment horizontal="center" vertical="center"/>
    </xf>
    <xf numFmtId="174" fontId="1" fillId="0" borderId="0" xfId="0" applyFont="1" applyAlignment="1">
      <alignment horizontal="right"/>
    </xf>
    <xf numFmtId="174" fontId="0" fillId="0" borderId="0" xfId="0" applyAlignment="1">
      <alignment horizontal="right"/>
    </xf>
    <xf numFmtId="174" fontId="0" fillId="0" borderId="11" xfId="0" applyBorder="1" applyAlignment="1">
      <alignment horizontal="right"/>
    </xf>
    <xf numFmtId="174" fontId="3" fillId="0" borderId="26" xfId="0" applyFont="1" applyBorder="1" applyAlignment="1">
      <alignment horizontal="center" vertical="center" wrapText="1"/>
    </xf>
    <xf numFmtId="174" fontId="3" fillId="0" borderId="25" xfId="0" applyFont="1" applyBorder="1" applyAlignment="1">
      <alignment horizontal="center" vertical="center" wrapText="1"/>
    </xf>
    <xf numFmtId="174" fontId="18" fillId="0" borderId="0" xfId="0" applyFont="1" applyAlignment="1">
      <alignment horizontal="left" vertical="center" wrapText="1"/>
    </xf>
    <xf numFmtId="174" fontId="5" fillId="6" borderId="0" xfId="0" applyFont="1" applyFill="1" applyAlignment="1">
      <alignment horizontal="center" vertical="center"/>
    </xf>
    <xf numFmtId="1" fontId="20" fillId="7" borderId="21" xfId="0" applyNumberFormat="1" applyFont="1" applyFill="1" applyBorder="1" applyAlignment="1">
      <alignment horizontal="center" vertical="center" wrapText="1"/>
    </xf>
    <xf numFmtId="1" fontId="20" fillId="7" borderId="22" xfId="0" applyNumberFormat="1" applyFont="1" applyFill="1" applyBorder="1" applyAlignment="1">
      <alignment horizontal="center" vertical="center" wrapText="1"/>
    </xf>
    <xf numFmtId="1" fontId="20" fillId="7" borderId="29" xfId="0" applyNumberFormat="1" applyFont="1" applyFill="1" applyBorder="1" applyAlignment="1">
      <alignment horizontal="center" vertical="center" wrapText="1"/>
    </xf>
    <xf numFmtId="174" fontId="3" fillId="0" borderId="16" xfId="0" applyFont="1" applyBorder="1" applyAlignment="1">
      <alignment horizontal="center" vertical="center" wrapText="1"/>
    </xf>
    <xf numFmtId="174" fontId="3" fillId="0" borderId="15" xfId="0" applyFont="1" applyBorder="1" applyAlignment="1">
      <alignment horizontal="center" vertical="center" wrapText="1"/>
    </xf>
    <xf numFmtId="174" fontId="3" fillId="0" borderId="17" xfId="0" applyFont="1" applyBorder="1" applyAlignment="1">
      <alignment horizontal="center" vertical="center" wrapText="1"/>
    </xf>
    <xf numFmtId="174" fontId="22" fillId="0" borderId="0" xfId="0" applyFont="1" applyAlignment="1">
      <alignment horizontal="center" vertical="center"/>
    </xf>
    <xf numFmtId="174" fontId="22" fillId="0" borderId="0" xfId="0" applyFont="1" applyAlignment="1">
      <alignment horizontal="center"/>
    </xf>
    <xf numFmtId="174" fontId="3" fillId="0" borderId="22" xfId="0" applyFont="1" applyBorder="1" applyAlignment="1">
      <alignment horizontal="left" vertical="center" wrapText="1"/>
    </xf>
    <xf numFmtId="174" fontId="3" fillId="0" borderId="29" xfId="0" applyFont="1" applyBorder="1" applyAlignment="1">
      <alignment horizontal="left" vertical="center" wrapText="1"/>
    </xf>
    <xf numFmtId="174" fontId="3" fillId="0" borderId="27" xfId="0" applyFont="1" applyBorder="1" applyAlignment="1">
      <alignment horizontal="center" vertical="center" wrapText="1"/>
    </xf>
    <xf numFmtId="174" fontId="3" fillId="0" borderId="20" xfId="0" applyFont="1" applyBorder="1" applyAlignment="1">
      <alignment horizontal="center" vertical="center" wrapText="1"/>
    </xf>
    <xf numFmtId="174" fontId="3" fillId="0" borderId="24" xfId="0" applyFont="1" applyBorder="1" applyAlignment="1">
      <alignment horizontal="center" vertical="center" wrapText="1"/>
    </xf>
    <xf numFmtId="174" fontId="3" fillId="0" borderId="19" xfId="0" applyFont="1" applyBorder="1" applyAlignment="1">
      <alignment horizontal="center" vertical="center" wrapText="1"/>
    </xf>
    <xf numFmtId="174" fontId="11" fillId="0" borderId="0" xfId="0" applyFont="1" applyAlignment="1">
      <alignment horizontal="center" vertical="center"/>
    </xf>
    <xf numFmtId="174" fontId="12" fillId="0" borderId="0" xfId="0" applyFont="1" applyAlignment="1">
      <alignment vertical="top" wrapText="1"/>
    </xf>
    <xf numFmtId="174" fontId="13" fillId="0" borderId="0" xfId="0" applyFont="1" applyAlignment="1">
      <alignment vertical="top" wrapText="1"/>
    </xf>
    <xf numFmtId="174" fontId="3" fillId="0" borderId="35" xfId="0" applyFont="1" applyBorder="1" applyAlignment="1">
      <alignment horizontal="center" vertical="center" wrapText="1"/>
    </xf>
    <xf numFmtId="174" fontId="3" fillId="0" borderId="36" xfId="0" applyFont="1" applyBorder="1" applyAlignment="1">
      <alignment horizontal="center" vertical="center" wrapText="1"/>
    </xf>
    <xf numFmtId="174" fontId="3" fillId="0" borderId="34" xfId="0" applyFont="1" applyBorder="1" applyAlignment="1">
      <alignment horizontal="center" vertical="center" wrapText="1"/>
    </xf>
    <xf numFmtId="174" fontId="3" fillId="0" borderId="48" xfId="0" applyFont="1" applyBorder="1" applyAlignment="1">
      <alignment horizontal="center" vertical="center" wrapText="1"/>
    </xf>
    <xf numFmtId="186" fontId="6" fillId="0" borderId="0" xfId="0" applyNumberFormat="1" applyFont="1" applyAlignment="1">
      <alignment horizontal="center" vertical="center"/>
    </xf>
    <xf numFmtId="173" fontId="3" fillId="0" borderId="35" xfId="0" applyNumberFormat="1" applyFont="1" applyBorder="1" applyAlignment="1">
      <alignment horizontal="center" vertical="center" wrapText="1"/>
    </xf>
    <xf numFmtId="173" fontId="3" fillId="0" borderId="36" xfId="0" applyNumberFormat="1" applyFont="1" applyBorder="1" applyAlignment="1">
      <alignment horizontal="center" vertical="center" wrapText="1"/>
    </xf>
    <xf numFmtId="173" fontId="3" fillId="0" borderId="34" xfId="0" applyNumberFormat="1" applyFont="1" applyBorder="1" applyAlignment="1">
      <alignment horizontal="center" vertical="center" wrapText="1"/>
    </xf>
    <xf numFmtId="173" fontId="3" fillId="0" borderId="26" xfId="0" applyNumberFormat="1" applyFont="1" applyBorder="1" applyAlignment="1">
      <alignment horizontal="center" vertical="center" wrapText="1"/>
    </xf>
    <xf numFmtId="173" fontId="3" fillId="0" borderId="48" xfId="0" applyNumberFormat="1" applyFont="1" applyBorder="1" applyAlignment="1">
      <alignment horizontal="center" vertical="center" wrapText="1"/>
    </xf>
    <xf numFmtId="173" fontId="3" fillId="0" borderId="25" xfId="0" applyNumberFormat="1" applyFont="1" applyBorder="1" applyAlignment="1">
      <alignment horizontal="center" vertical="center" wrapText="1"/>
    </xf>
    <xf numFmtId="184" fontId="1" fillId="0" borderId="54" xfId="0" applyNumberFormat="1" applyFont="1" applyBorder="1" applyAlignment="1">
      <alignment horizontal="center" vertical="center"/>
    </xf>
    <xf numFmtId="184" fontId="1" fillId="0" borderId="29" xfId="0" applyNumberFormat="1" applyFont="1" applyBorder="1" applyAlignment="1">
      <alignment horizontal="center" vertical="center"/>
    </xf>
    <xf numFmtId="174" fontId="3" fillId="0" borderId="0" xfId="0" applyFont="1" applyAlignment="1">
      <alignment vertical="center" wrapText="1"/>
    </xf>
    <xf numFmtId="170" fontId="3" fillId="0" borderId="21" xfId="0" applyNumberFormat="1" applyFont="1" applyBorder="1" applyAlignment="1">
      <alignment horizontal="center" vertical="center"/>
    </xf>
    <xf numFmtId="170" fontId="3" fillId="0" borderId="22" xfId="0" applyNumberFormat="1" applyFont="1" applyBorder="1" applyAlignment="1">
      <alignment horizontal="center" vertical="center"/>
    </xf>
    <xf numFmtId="170" fontId="3" fillId="0" borderId="29" xfId="0" applyNumberFormat="1" applyFont="1" applyBorder="1" applyAlignment="1">
      <alignment horizontal="center" vertical="center"/>
    </xf>
    <xf numFmtId="174" fontId="3" fillId="0" borderId="23" xfId="0" applyFont="1" applyBorder="1" applyAlignment="1">
      <alignment vertical="center" wrapText="1"/>
    </xf>
    <xf numFmtId="174" fontId="1" fillId="0" borderId="23" xfId="0" applyFont="1" applyBorder="1" applyAlignment="1">
      <alignment vertical="center" wrapText="1"/>
    </xf>
    <xf numFmtId="174" fontId="1" fillId="0" borderId="0" xfId="0" applyFont="1" applyAlignment="1">
      <alignment vertical="center" wrapText="1"/>
    </xf>
    <xf numFmtId="174" fontId="3" fillId="0" borderId="0" xfId="0" applyFont="1" applyAlignment="1">
      <alignment horizontal="center" vertical="center"/>
    </xf>
    <xf numFmtId="0" fontId="3" fillId="0" borderId="27"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174" fontId="3" fillId="0" borderId="22" xfId="0" applyFont="1" applyBorder="1" applyAlignment="1">
      <alignment horizontal="center" vertical="center"/>
    </xf>
    <xf numFmtId="174" fontId="3" fillId="0" borderId="29" xfId="0" applyFont="1" applyBorder="1" applyAlignment="1">
      <alignment horizontal="center" vertical="center"/>
    </xf>
    <xf numFmtId="174" fontId="3" fillId="0" borderId="27" xfId="0" applyFont="1" applyBorder="1" applyAlignment="1">
      <alignment horizontal="center" vertical="center"/>
    </xf>
    <xf numFmtId="174" fontId="3" fillId="0" borderId="20" xfId="0" applyFont="1" applyBorder="1" applyAlignment="1">
      <alignment horizontal="center" vertical="center"/>
    </xf>
    <xf numFmtId="174" fontId="3" fillId="0" borderId="24" xfId="0" applyFont="1" applyBorder="1" applyAlignment="1">
      <alignment horizontal="center" vertical="center"/>
    </xf>
    <xf numFmtId="174" fontId="3" fillId="0" borderId="26" xfId="0" applyFont="1" applyBorder="1" applyAlignment="1">
      <alignment horizontal="center" vertical="center"/>
    </xf>
    <xf numFmtId="174" fontId="3" fillId="0" borderId="19" xfId="0" applyFont="1" applyBorder="1" applyAlignment="1">
      <alignment horizontal="center" vertical="center"/>
    </xf>
    <xf numFmtId="174" fontId="3" fillId="0" borderId="25" xfId="0" applyFont="1" applyBorder="1" applyAlignment="1">
      <alignment horizontal="center" vertical="center"/>
    </xf>
    <xf numFmtId="174" fontId="3" fillId="2" borderId="27" xfId="0" applyFont="1" applyFill="1" applyBorder="1" applyAlignment="1">
      <alignment horizontal="center" vertical="center" wrapText="1"/>
    </xf>
    <xf numFmtId="174" fontId="3" fillId="2" borderId="20" xfId="0" applyFont="1" applyFill="1" applyBorder="1" applyAlignment="1">
      <alignment horizontal="center" vertical="center" wrapText="1"/>
    </xf>
    <xf numFmtId="174" fontId="3" fillId="2" borderId="24" xfId="0" applyFont="1" applyFill="1" applyBorder="1" applyAlignment="1">
      <alignment horizontal="center" vertical="center" wrapText="1"/>
    </xf>
    <xf numFmtId="174" fontId="3" fillId="2" borderId="26" xfId="0" applyFont="1" applyFill="1" applyBorder="1" applyAlignment="1">
      <alignment horizontal="center" vertical="center" wrapText="1"/>
    </xf>
    <xf numFmtId="174" fontId="8" fillId="0" borderId="0" xfId="0" applyFont="1" applyAlignment="1">
      <alignment horizontal="center" vertical="center"/>
    </xf>
    <xf numFmtId="174" fontId="9" fillId="0" borderId="0" xfId="0" applyFont="1" applyAlignment="1">
      <alignment horizontal="left" vertical="center"/>
    </xf>
    <xf numFmtId="174" fontId="8" fillId="0" borderId="0" xfId="0" applyFont="1" applyAlignment="1">
      <alignment horizontal="center" wrapText="1"/>
    </xf>
    <xf numFmtId="174" fontId="21" fillId="8" borderId="21" xfId="0" applyFont="1" applyFill="1" applyBorder="1" applyAlignment="1">
      <alignment vertical="center" wrapText="1"/>
    </xf>
    <xf numFmtId="174" fontId="21" fillId="8" borderId="22" xfId="0" applyFont="1" applyFill="1" applyBorder="1" applyAlignment="1">
      <alignment vertical="center" wrapText="1"/>
    </xf>
    <xf numFmtId="174" fontId="23" fillId="0" borderId="27" xfId="0" applyFont="1" applyBorder="1" applyAlignment="1">
      <alignment horizontal="left" vertical="center" wrapText="1" indent="6"/>
    </xf>
    <xf numFmtId="174" fontId="23" fillId="0" borderId="20" xfId="0" applyFont="1" applyBorder="1" applyAlignment="1">
      <alignment horizontal="left" vertical="center" wrapText="1" indent="6"/>
    </xf>
    <xf numFmtId="174" fontId="23" fillId="0" borderId="19" xfId="0" applyFont="1" applyBorder="1" applyAlignment="1">
      <alignment horizontal="left" vertical="center" wrapText="1" indent="6"/>
    </xf>
    <xf numFmtId="174" fontId="23" fillId="0" borderId="25" xfId="0" applyFont="1" applyBorder="1" applyAlignment="1">
      <alignment horizontal="left" vertical="center" wrapText="1" indent="6"/>
    </xf>
    <xf numFmtId="174" fontId="21" fillId="0" borderId="16" xfId="0" applyFont="1" applyBorder="1" applyAlignment="1">
      <alignment horizontal="center" vertical="center" wrapText="1"/>
    </xf>
    <xf numFmtId="174" fontId="21" fillId="0" borderId="17" xfId="0" applyFont="1" applyBorder="1" applyAlignment="1">
      <alignment horizontal="center" vertical="center" wrapText="1"/>
    </xf>
    <xf numFmtId="174" fontId="5" fillId="6" borderId="21" xfId="0" applyFont="1" applyFill="1" applyBorder="1" applyAlignment="1">
      <alignment horizontal="center" vertical="center"/>
    </xf>
    <xf numFmtId="174" fontId="5" fillId="6" borderId="22" xfId="0" applyFont="1" applyFill="1" applyBorder="1" applyAlignment="1">
      <alignment horizontal="center" vertical="center"/>
    </xf>
    <xf numFmtId="174" fontId="5" fillId="6" borderId="29" xfId="0" applyFont="1" applyFill="1" applyBorder="1" applyAlignment="1">
      <alignment horizontal="center" vertical="center"/>
    </xf>
    <xf numFmtId="174" fontId="33" fillId="0" borderId="57" xfId="0" applyFont="1" applyBorder="1" applyAlignment="1">
      <alignment horizontal="center" vertical="justify" wrapText="1"/>
    </xf>
    <xf numFmtId="174" fontId="33" fillId="0" borderId="0" xfId="0" applyFont="1" applyAlignment="1">
      <alignment horizontal="center" vertical="justify"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66675</xdr:colOff>
      <xdr:row>3</xdr:row>
      <xdr:rowOff>171450</xdr:rowOff>
    </xdr:from>
    <xdr:to>
      <xdr:col>6</xdr:col>
      <xdr:colOff>285750</xdr:colOff>
      <xdr:row>20</xdr:row>
      <xdr:rowOff>123825</xdr:rowOff>
    </xdr:to>
    <xdr:pic>
      <xdr:nvPicPr>
        <xdr:cNvPr id="4119" name="Picture 5" descr="New AbaQulusi Logo copy (2)">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676400" y="723900"/>
          <a:ext cx="2276475" cy="3028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49</xdr:row>
      <xdr:rowOff>161925</xdr:rowOff>
    </xdr:from>
    <xdr:to>
      <xdr:col>2</xdr:col>
      <xdr:colOff>0</xdr:colOff>
      <xdr:row>52</xdr:row>
      <xdr:rowOff>57150</xdr:rowOff>
    </xdr:to>
    <xdr:sp macro="" textlink="">
      <xdr:nvSpPr>
        <xdr:cNvPr id="2137" name="AutoShape 1">
          <a:extLst>
            <a:ext uri="{FF2B5EF4-FFF2-40B4-BE49-F238E27FC236}">
              <a16:creationId xmlns:a16="http://schemas.microsoft.com/office/drawing/2014/main" id="{00000000-0008-0000-0300-000059080000}"/>
            </a:ext>
          </a:extLst>
        </xdr:cNvPr>
        <xdr:cNvSpPr>
          <a:spLocks/>
        </xdr:cNvSpPr>
      </xdr:nvSpPr>
      <xdr:spPr bwMode="auto">
        <a:xfrm>
          <a:off x="6667500" y="15801975"/>
          <a:ext cx="0" cy="13906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0</xdr:colOff>
      <xdr:row>49</xdr:row>
      <xdr:rowOff>152400</xdr:rowOff>
    </xdr:from>
    <xdr:to>
      <xdr:col>2</xdr:col>
      <xdr:colOff>0</xdr:colOff>
      <xdr:row>52</xdr:row>
      <xdr:rowOff>47625</xdr:rowOff>
    </xdr:to>
    <xdr:sp macro="" textlink="">
      <xdr:nvSpPr>
        <xdr:cNvPr id="2138" name="AutoShape 2">
          <a:extLst>
            <a:ext uri="{FF2B5EF4-FFF2-40B4-BE49-F238E27FC236}">
              <a16:creationId xmlns:a16="http://schemas.microsoft.com/office/drawing/2014/main" id="{00000000-0008-0000-0300-00005A080000}"/>
            </a:ext>
          </a:extLst>
        </xdr:cNvPr>
        <xdr:cNvSpPr>
          <a:spLocks/>
        </xdr:cNvSpPr>
      </xdr:nvSpPr>
      <xdr:spPr bwMode="auto">
        <a:xfrm>
          <a:off x="6667500" y="15792450"/>
          <a:ext cx="0" cy="13906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0</xdr:colOff>
      <xdr:row>48</xdr:row>
      <xdr:rowOff>161925</xdr:rowOff>
    </xdr:from>
    <xdr:to>
      <xdr:col>2</xdr:col>
      <xdr:colOff>0</xdr:colOff>
      <xdr:row>52</xdr:row>
      <xdr:rowOff>0</xdr:rowOff>
    </xdr:to>
    <xdr:sp macro="" textlink="">
      <xdr:nvSpPr>
        <xdr:cNvPr id="2139" name="AutoShape 1">
          <a:extLst>
            <a:ext uri="{FF2B5EF4-FFF2-40B4-BE49-F238E27FC236}">
              <a16:creationId xmlns:a16="http://schemas.microsoft.com/office/drawing/2014/main" id="{00000000-0008-0000-0300-00005B080000}"/>
            </a:ext>
          </a:extLst>
        </xdr:cNvPr>
        <xdr:cNvSpPr>
          <a:spLocks/>
        </xdr:cNvSpPr>
      </xdr:nvSpPr>
      <xdr:spPr bwMode="auto">
        <a:xfrm>
          <a:off x="6667500" y="15468600"/>
          <a:ext cx="0" cy="1666875"/>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0</xdr:colOff>
      <xdr:row>48</xdr:row>
      <xdr:rowOff>152400</xdr:rowOff>
    </xdr:from>
    <xdr:to>
      <xdr:col>2</xdr:col>
      <xdr:colOff>0</xdr:colOff>
      <xdr:row>52</xdr:row>
      <xdr:rowOff>0</xdr:rowOff>
    </xdr:to>
    <xdr:sp macro="" textlink="">
      <xdr:nvSpPr>
        <xdr:cNvPr id="2140" name="AutoShape 2">
          <a:extLst>
            <a:ext uri="{FF2B5EF4-FFF2-40B4-BE49-F238E27FC236}">
              <a16:creationId xmlns:a16="http://schemas.microsoft.com/office/drawing/2014/main" id="{00000000-0008-0000-0300-00005C080000}"/>
            </a:ext>
          </a:extLst>
        </xdr:cNvPr>
        <xdr:cNvSpPr>
          <a:spLocks/>
        </xdr:cNvSpPr>
      </xdr:nvSpPr>
      <xdr:spPr bwMode="auto">
        <a:xfrm>
          <a:off x="6667500" y="15459075"/>
          <a:ext cx="0" cy="1676400"/>
        </a:xfrm>
        <a:prstGeom prst="rightBrace">
          <a:avLst>
            <a:gd name="adj1" fmla="val -2147483648"/>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rid">
      <a:fillStyleLst>
        <a:solidFill>
          <a:schemeClr val="phClr"/>
        </a:solidFill>
        <a:solidFill>
          <a:schemeClr val="phClr">
            <a:tint val="50000"/>
          </a:schemeClr>
        </a:solidFill>
        <a:gradFill rotWithShape="1">
          <a:gsLst>
            <a:gs pos="0">
              <a:schemeClr val="phClr"/>
            </a:gs>
            <a:gs pos="90000">
              <a:schemeClr val="phClr">
                <a:shade val="100000"/>
              </a:schemeClr>
            </a:gs>
            <a:gs pos="100000">
              <a:schemeClr val="phClr">
                <a:shade val="85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effectStyle>
        <a:effectStyle>
          <a:effectLst>
            <a:outerShdw blurRad="31750" dist="25400" dir="5400000" rotWithShape="0">
              <a:srgbClr val="000000">
                <a:alpha val="50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view="pageLayout" topLeftCell="A10" zoomScale="10" zoomScaleNormal="100" zoomScaleSheetLayoutView="70" zoomScalePageLayoutView="10" workbookViewId="0">
      <selection activeCell="B29" sqref="B29:I29"/>
    </sheetView>
  </sheetViews>
  <sheetFormatPr defaultRowHeight="14.25" x14ac:dyDescent="0.2"/>
  <cols>
    <col min="1" max="1" width="3.125" customWidth="1"/>
    <col min="10" max="10" width="7.25" customWidth="1"/>
  </cols>
  <sheetData>
    <row r="1" spans="2:9" ht="15" thickBot="1" x14ac:dyDescent="0.25"/>
    <row r="2" spans="2:9" x14ac:dyDescent="0.2">
      <c r="B2" s="42"/>
      <c r="C2" s="43"/>
      <c r="D2" s="43"/>
      <c r="E2" s="43"/>
      <c r="F2" s="43"/>
      <c r="G2" s="43"/>
      <c r="H2" s="43"/>
      <c r="I2" s="44"/>
    </row>
    <row r="3" spans="2:9" x14ac:dyDescent="0.2">
      <c r="B3" s="45"/>
      <c r="I3" s="46"/>
    </row>
    <row r="4" spans="2:9" x14ac:dyDescent="0.2">
      <c r="B4" s="45"/>
      <c r="I4" s="46"/>
    </row>
    <row r="5" spans="2:9" x14ac:dyDescent="0.2">
      <c r="B5" s="45"/>
      <c r="I5" s="46"/>
    </row>
    <row r="6" spans="2:9" x14ac:dyDescent="0.2">
      <c r="B6" s="45"/>
      <c r="I6" s="46"/>
    </row>
    <row r="7" spans="2:9" x14ac:dyDescent="0.2">
      <c r="B7" s="45"/>
      <c r="I7" s="46"/>
    </row>
    <row r="8" spans="2:9" x14ac:dyDescent="0.2">
      <c r="B8" s="45"/>
      <c r="I8" s="46"/>
    </row>
    <row r="9" spans="2:9" x14ac:dyDescent="0.2">
      <c r="B9" s="45"/>
      <c r="I9" s="46"/>
    </row>
    <row r="10" spans="2:9" x14ac:dyDescent="0.2">
      <c r="B10" s="45"/>
      <c r="I10" s="46"/>
    </row>
    <row r="11" spans="2:9" x14ac:dyDescent="0.2">
      <c r="B11" s="45"/>
      <c r="I11" s="46"/>
    </row>
    <row r="12" spans="2:9" x14ac:dyDescent="0.2">
      <c r="B12" s="45"/>
      <c r="I12" s="46"/>
    </row>
    <row r="13" spans="2:9" x14ac:dyDescent="0.2">
      <c r="B13" s="45"/>
      <c r="I13" s="46"/>
    </row>
    <row r="14" spans="2:9" x14ac:dyDescent="0.2">
      <c r="B14" s="45"/>
      <c r="I14" s="46"/>
    </row>
    <row r="15" spans="2:9" x14ac:dyDescent="0.2">
      <c r="B15" s="45"/>
      <c r="I15" s="46"/>
    </row>
    <row r="16" spans="2:9" x14ac:dyDescent="0.2">
      <c r="B16" s="45"/>
      <c r="I16" s="46"/>
    </row>
    <row r="17" spans="2:9" x14ac:dyDescent="0.2">
      <c r="B17" s="45"/>
      <c r="I17" s="46"/>
    </row>
    <row r="18" spans="2:9" x14ac:dyDescent="0.2">
      <c r="B18" s="45"/>
      <c r="I18" s="46"/>
    </row>
    <row r="19" spans="2:9" x14ac:dyDescent="0.2">
      <c r="B19" s="45"/>
      <c r="I19" s="46"/>
    </row>
    <row r="20" spans="2:9" x14ac:dyDescent="0.2">
      <c r="B20" s="45"/>
      <c r="I20" s="46"/>
    </row>
    <row r="21" spans="2:9" x14ac:dyDescent="0.2">
      <c r="B21" s="45"/>
      <c r="I21" s="46"/>
    </row>
    <row r="22" spans="2:9" x14ac:dyDescent="0.2">
      <c r="B22" s="45"/>
      <c r="I22" s="46"/>
    </row>
    <row r="23" spans="2:9" ht="31.5" x14ac:dyDescent="0.6">
      <c r="B23" s="45"/>
      <c r="C23" s="47"/>
      <c r="D23" s="48"/>
      <c r="E23" s="48"/>
      <c r="F23" s="48"/>
      <c r="G23" s="48"/>
      <c r="H23" s="48"/>
      <c r="I23" s="46"/>
    </row>
    <row r="24" spans="2:9" ht="24.75" customHeight="1" x14ac:dyDescent="0.2">
      <c r="B24" s="688" t="s">
        <v>220</v>
      </c>
      <c r="C24" s="689"/>
      <c r="D24" s="689"/>
      <c r="E24" s="689"/>
      <c r="F24" s="689"/>
      <c r="G24" s="689"/>
      <c r="H24" s="689"/>
      <c r="I24" s="690"/>
    </row>
    <row r="25" spans="2:9" ht="36" customHeight="1" x14ac:dyDescent="0.5">
      <c r="B25" s="685" t="s">
        <v>198</v>
      </c>
      <c r="C25" s="686"/>
      <c r="D25" s="686"/>
      <c r="E25" s="686"/>
      <c r="F25" s="686"/>
      <c r="G25" s="686"/>
      <c r="H25" s="686"/>
      <c r="I25" s="687"/>
    </row>
    <row r="26" spans="2:9" ht="21" x14ac:dyDescent="0.35">
      <c r="B26" s="153"/>
      <c r="C26" s="154"/>
      <c r="D26" s="155"/>
      <c r="E26" s="155"/>
      <c r="F26" s="155"/>
      <c r="G26" s="155"/>
      <c r="H26" s="155"/>
      <c r="I26" s="156"/>
    </row>
    <row r="27" spans="2:9" ht="18.75" customHeight="1" x14ac:dyDescent="0.5">
      <c r="B27" s="153"/>
      <c r="C27" s="157"/>
      <c r="D27" s="155"/>
      <c r="E27" s="155"/>
      <c r="F27" s="155"/>
      <c r="G27" s="155"/>
      <c r="H27" s="155"/>
      <c r="I27" s="156"/>
    </row>
    <row r="28" spans="2:9" ht="13.5" customHeight="1" x14ac:dyDescent="0.35">
      <c r="B28" s="153"/>
      <c r="C28" s="154"/>
      <c r="D28" s="155"/>
      <c r="E28" s="155"/>
      <c r="F28" s="155"/>
      <c r="G28" s="155"/>
      <c r="H28" s="155"/>
      <c r="I28" s="156"/>
    </row>
    <row r="29" spans="2:9" ht="37.5" customHeight="1" x14ac:dyDescent="0.5">
      <c r="B29" s="682" t="s">
        <v>919</v>
      </c>
      <c r="C29" s="683"/>
      <c r="D29" s="683"/>
      <c r="E29" s="683"/>
      <c r="F29" s="683"/>
      <c r="G29" s="683"/>
      <c r="H29" s="683"/>
      <c r="I29" s="684"/>
    </row>
    <row r="30" spans="2:9" ht="15" x14ac:dyDescent="0.25">
      <c r="B30" s="153"/>
      <c r="C30" s="158"/>
      <c r="D30" s="158"/>
      <c r="E30" s="158"/>
      <c r="F30" s="158"/>
      <c r="G30" s="158"/>
      <c r="H30" s="158"/>
      <c r="I30" s="156"/>
    </row>
    <row r="31" spans="2:9" x14ac:dyDescent="0.2">
      <c r="B31" s="45"/>
      <c r="I31" s="46"/>
    </row>
    <row r="32" spans="2:9" x14ac:dyDescent="0.2">
      <c r="B32" s="45"/>
      <c r="I32" s="46"/>
    </row>
    <row r="33" spans="2:9" x14ac:dyDescent="0.2">
      <c r="B33" s="45"/>
      <c r="I33" s="46"/>
    </row>
    <row r="34" spans="2:9" x14ac:dyDescent="0.2">
      <c r="B34" s="45"/>
      <c r="I34" s="46"/>
    </row>
    <row r="35" spans="2:9" x14ac:dyDescent="0.2">
      <c r="B35" s="45"/>
      <c r="I35" s="46"/>
    </row>
    <row r="36" spans="2:9" x14ac:dyDescent="0.2">
      <c r="B36" s="45"/>
      <c r="I36" s="46"/>
    </row>
    <row r="37" spans="2:9" x14ac:dyDescent="0.2">
      <c r="B37" s="45"/>
      <c r="I37" s="46"/>
    </row>
    <row r="38" spans="2:9" x14ac:dyDescent="0.2">
      <c r="B38" s="45"/>
      <c r="F38" s="691" t="s">
        <v>1227</v>
      </c>
      <c r="G38" s="692"/>
      <c r="H38" s="692"/>
      <c r="I38" s="693"/>
    </row>
    <row r="39" spans="2:9" ht="15" thickBot="1" x14ac:dyDescent="0.25">
      <c r="B39" s="49"/>
      <c r="C39" s="50"/>
      <c r="D39" s="50"/>
      <c r="E39" s="50"/>
      <c r="F39" s="50"/>
      <c r="G39" s="50"/>
      <c r="H39" s="50"/>
      <c r="I39" s="51"/>
    </row>
  </sheetData>
  <mergeCells count="4">
    <mergeCell ref="B29:I29"/>
    <mergeCell ref="B25:I25"/>
    <mergeCell ref="B24:I24"/>
    <mergeCell ref="F38:I38"/>
  </mergeCells>
  <printOptions horizontalCentered="1"/>
  <pageMargins left="0.25" right="0.25" top="0.75" bottom="0.75" header="0.3" footer="0.3"/>
  <pageSetup paperSize="9" firstPageNumber="9" fitToHeight="0" orientation="portrait" useFirstPageNumber="1" r:id="rId1"/>
  <headerFooter alignWithMargins="0">
    <oddHeader>&amp;C&amp;P</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70"/>
  <sheetViews>
    <sheetView view="pageBreakPreview" zoomScaleSheetLayoutView="100" workbookViewId="0"/>
  </sheetViews>
  <sheetFormatPr defaultRowHeight="14.25" x14ac:dyDescent="0.2"/>
  <cols>
    <col min="1" max="1" width="57.25" customWidth="1"/>
    <col min="2" max="5" width="15.625" customWidth="1"/>
  </cols>
  <sheetData>
    <row r="1" spans="1:5" ht="15" x14ac:dyDescent="0.25">
      <c r="A1" s="11" t="s">
        <v>415</v>
      </c>
      <c r="B1" s="10"/>
      <c r="C1" s="10"/>
      <c r="D1" s="10"/>
      <c r="E1" s="10"/>
    </row>
    <row r="2" spans="1:5" x14ac:dyDescent="0.2">
      <c r="B2" s="10"/>
      <c r="C2" s="10"/>
      <c r="D2" s="10"/>
      <c r="E2" s="10"/>
    </row>
    <row r="3" spans="1:5" x14ac:dyDescent="0.2">
      <c r="B3" s="10"/>
      <c r="C3" s="10"/>
      <c r="D3" s="10"/>
      <c r="E3" s="10"/>
    </row>
    <row r="4" spans="1:5" ht="15" x14ac:dyDescent="0.25">
      <c r="A4" s="12"/>
      <c r="B4" s="17" t="s">
        <v>370</v>
      </c>
      <c r="C4" s="17" t="s">
        <v>371</v>
      </c>
      <c r="D4" s="17" t="s">
        <v>372</v>
      </c>
      <c r="E4" s="17" t="s">
        <v>480</v>
      </c>
    </row>
    <row r="5" spans="1:5" x14ac:dyDescent="0.2">
      <c r="A5" s="13"/>
      <c r="B5" s="14"/>
      <c r="C5" s="14"/>
      <c r="D5" s="14"/>
      <c r="E5" s="14"/>
    </row>
    <row r="6" spans="1:5" ht="15" x14ac:dyDescent="0.25">
      <c r="A6" s="15" t="s">
        <v>416</v>
      </c>
      <c r="B6" s="14"/>
      <c r="C6" s="14"/>
      <c r="D6" s="27" t="s">
        <v>220</v>
      </c>
      <c r="E6" s="14"/>
    </row>
    <row r="7" spans="1:5" ht="15" x14ac:dyDescent="0.25">
      <c r="A7" s="15"/>
      <c r="B7" s="14"/>
      <c r="C7" s="14"/>
      <c r="D7" s="27"/>
      <c r="E7" s="14"/>
    </row>
    <row r="8" spans="1:5" x14ac:dyDescent="0.2">
      <c r="A8" s="25" t="s">
        <v>417</v>
      </c>
      <c r="B8" s="16"/>
      <c r="C8" s="16"/>
      <c r="D8" s="16">
        <v>344.12</v>
      </c>
      <c r="E8" s="29" t="s">
        <v>331</v>
      </c>
    </row>
    <row r="9" spans="1:5" x14ac:dyDescent="0.2">
      <c r="A9" s="20" t="s">
        <v>418</v>
      </c>
      <c r="B9" s="19"/>
      <c r="C9" s="19"/>
      <c r="D9" s="22">
        <v>867.81</v>
      </c>
      <c r="E9" s="29" t="s">
        <v>331</v>
      </c>
    </row>
    <row r="10" spans="1:5" x14ac:dyDescent="0.2">
      <c r="A10" s="18" t="s">
        <v>419</v>
      </c>
      <c r="B10" s="19"/>
      <c r="C10" s="19"/>
      <c r="D10" s="19">
        <v>344.12</v>
      </c>
      <c r="E10" s="29" t="s">
        <v>331</v>
      </c>
    </row>
    <row r="11" spans="1:5" x14ac:dyDescent="0.2">
      <c r="A11" s="18" t="s">
        <v>420</v>
      </c>
      <c r="B11" s="19"/>
      <c r="C11" s="19"/>
      <c r="D11" s="19">
        <v>867.81</v>
      </c>
      <c r="E11" s="29" t="s">
        <v>331</v>
      </c>
    </row>
    <row r="12" spans="1:5" x14ac:dyDescent="0.2">
      <c r="A12" s="18" t="s">
        <v>421</v>
      </c>
      <c r="B12" s="19"/>
      <c r="C12" s="19"/>
      <c r="D12" s="26" t="s">
        <v>422</v>
      </c>
      <c r="E12" s="29" t="s">
        <v>331</v>
      </c>
    </row>
    <row r="13" spans="1:5" ht="42.75" x14ac:dyDescent="0.2">
      <c r="A13" s="20" t="s">
        <v>423</v>
      </c>
      <c r="B13" s="19"/>
      <c r="C13" s="19"/>
      <c r="D13" s="19">
        <v>867.81</v>
      </c>
      <c r="E13" s="30" t="s">
        <v>317</v>
      </c>
    </row>
    <row r="14" spans="1:5" ht="42.75" x14ac:dyDescent="0.2">
      <c r="A14" s="20" t="s">
        <v>424</v>
      </c>
      <c r="B14" s="19"/>
      <c r="C14" s="19"/>
      <c r="D14" s="19">
        <v>867.81</v>
      </c>
      <c r="E14" s="30" t="s">
        <v>317</v>
      </c>
    </row>
    <row r="15" spans="1:5" ht="28.5" x14ac:dyDescent="0.2">
      <c r="A15" s="20" t="s">
        <v>425</v>
      </c>
      <c r="B15" s="19"/>
      <c r="C15" s="19"/>
      <c r="D15" s="23">
        <v>1733.33</v>
      </c>
      <c r="E15" s="30" t="s">
        <v>317</v>
      </c>
    </row>
    <row r="16" spans="1:5" ht="57" x14ac:dyDescent="0.2">
      <c r="A16" s="20" t="s">
        <v>426</v>
      </c>
      <c r="B16" s="19"/>
      <c r="C16" s="21" t="s">
        <v>220</v>
      </c>
      <c r="D16" s="26" t="s">
        <v>427</v>
      </c>
      <c r="E16" s="30" t="s">
        <v>317</v>
      </c>
    </row>
    <row r="17" spans="1:5" x14ac:dyDescent="0.2">
      <c r="A17" s="13"/>
      <c r="B17" s="14"/>
      <c r="C17" s="14"/>
      <c r="D17" s="14"/>
      <c r="E17" s="14"/>
    </row>
    <row r="18" spans="1:5" ht="15" x14ac:dyDescent="0.25">
      <c r="A18" s="15" t="s">
        <v>428</v>
      </c>
      <c r="B18" s="14"/>
      <c r="C18" s="14"/>
      <c r="D18" s="27" t="s">
        <v>220</v>
      </c>
      <c r="E18" s="14"/>
    </row>
    <row r="19" spans="1:5" ht="15" x14ac:dyDescent="0.25">
      <c r="A19" s="15"/>
      <c r="B19" s="14"/>
      <c r="C19" s="14"/>
      <c r="D19" s="27"/>
      <c r="E19" s="14"/>
    </row>
    <row r="20" spans="1:5" x14ac:dyDescent="0.2">
      <c r="A20" s="25" t="s">
        <v>429</v>
      </c>
      <c r="B20" s="16"/>
      <c r="C20" s="16"/>
      <c r="D20" s="24" t="s">
        <v>422</v>
      </c>
      <c r="E20" s="16"/>
    </row>
    <row r="21" spans="1:5" x14ac:dyDescent="0.2">
      <c r="A21" s="18" t="s">
        <v>430</v>
      </c>
      <c r="B21" s="19"/>
      <c r="C21" s="19"/>
      <c r="D21" s="23" t="s">
        <v>422</v>
      </c>
      <c r="E21" s="19"/>
    </row>
    <row r="22" spans="1:5" x14ac:dyDescent="0.2">
      <c r="A22" s="18" t="s">
        <v>431</v>
      </c>
      <c r="B22" s="19"/>
      <c r="C22" s="19"/>
      <c r="D22" s="23" t="s">
        <v>422</v>
      </c>
      <c r="E22" s="19"/>
    </row>
    <row r="23" spans="1:5" x14ac:dyDescent="0.2">
      <c r="A23" s="20" t="s">
        <v>432</v>
      </c>
      <c r="B23" s="19"/>
      <c r="C23" s="19"/>
      <c r="D23" s="23" t="s">
        <v>422</v>
      </c>
      <c r="E23" s="19"/>
    </row>
    <row r="24" spans="1:5" ht="28.5" x14ac:dyDescent="0.2">
      <c r="A24" s="20" t="s">
        <v>433</v>
      </c>
      <c r="B24" s="19"/>
      <c r="C24" s="19"/>
      <c r="D24" s="23">
        <v>1733.33</v>
      </c>
      <c r="E24" s="19"/>
    </row>
    <row r="25" spans="1:5" ht="57" x14ac:dyDescent="0.2">
      <c r="A25" s="20" t="s">
        <v>426</v>
      </c>
      <c r="B25" s="19"/>
      <c r="C25" s="21" t="s">
        <v>220</v>
      </c>
      <c r="D25" s="26" t="s">
        <v>427</v>
      </c>
      <c r="E25" s="21" t="s">
        <v>220</v>
      </c>
    </row>
    <row r="26" spans="1:5" x14ac:dyDescent="0.2">
      <c r="A26" s="13"/>
      <c r="B26" s="14"/>
      <c r="C26" s="14"/>
      <c r="D26" s="14"/>
      <c r="E26" s="14"/>
    </row>
    <row r="27" spans="1:5" ht="15" x14ac:dyDescent="0.25">
      <c r="A27" s="15" t="s">
        <v>434</v>
      </c>
      <c r="B27" s="14"/>
      <c r="C27" s="14"/>
      <c r="D27" s="27" t="s">
        <v>220</v>
      </c>
      <c r="E27" s="14"/>
    </row>
    <row r="28" spans="1:5" ht="15" x14ac:dyDescent="0.25">
      <c r="A28" s="15"/>
      <c r="B28" s="14"/>
      <c r="C28" s="14"/>
      <c r="D28" s="27"/>
      <c r="E28" s="14"/>
    </row>
    <row r="29" spans="1:5" x14ac:dyDescent="0.2">
      <c r="A29" s="25" t="s">
        <v>435</v>
      </c>
      <c r="B29" s="16"/>
      <c r="C29" s="16"/>
      <c r="D29" s="24">
        <v>432.81</v>
      </c>
      <c r="E29" s="16">
        <v>280.5</v>
      </c>
    </row>
    <row r="30" spans="1:5" x14ac:dyDescent="0.2">
      <c r="A30" s="18" t="s">
        <v>436</v>
      </c>
      <c r="B30" s="19"/>
      <c r="C30" s="19"/>
      <c r="D30" s="23">
        <v>206.49</v>
      </c>
      <c r="E30" s="19"/>
    </row>
    <row r="31" spans="1:5" x14ac:dyDescent="0.2">
      <c r="A31" s="18" t="s">
        <v>437</v>
      </c>
      <c r="B31" s="19"/>
      <c r="C31" s="19"/>
      <c r="D31" s="23">
        <v>67.72</v>
      </c>
      <c r="E31" s="19">
        <v>110</v>
      </c>
    </row>
    <row r="32" spans="1:5" x14ac:dyDescent="0.2">
      <c r="A32" s="18" t="s">
        <v>438</v>
      </c>
      <c r="B32" s="19"/>
      <c r="C32" s="19"/>
      <c r="D32" s="23">
        <v>254.3</v>
      </c>
      <c r="E32" s="19">
        <v>165</v>
      </c>
    </row>
    <row r="33" spans="1:5" x14ac:dyDescent="0.2">
      <c r="A33" s="18" t="s">
        <v>439</v>
      </c>
      <c r="B33" s="19"/>
      <c r="C33" s="19"/>
      <c r="D33" s="23">
        <v>191.4</v>
      </c>
      <c r="E33" s="19">
        <v>123.45</v>
      </c>
    </row>
    <row r="34" spans="1:5" x14ac:dyDescent="0.2">
      <c r="A34" s="18" t="s">
        <v>440</v>
      </c>
      <c r="B34" s="19"/>
      <c r="C34" s="19"/>
      <c r="D34" s="23">
        <v>10.53</v>
      </c>
      <c r="E34" s="19">
        <v>15</v>
      </c>
    </row>
    <row r="35" spans="1:5" x14ac:dyDescent="0.2">
      <c r="A35" s="18" t="s">
        <v>441</v>
      </c>
      <c r="B35" s="19"/>
      <c r="C35" s="19"/>
      <c r="D35" s="23">
        <v>6.91</v>
      </c>
      <c r="E35" s="19">
        <v>1.83</v>
      </c>
    </row>
    <row r="36" spans="1:5" x14ac:dyDescent="0.2">
      <c r="A36" s="18" t="s">
        <v>442</v>
      </c>
      <c r="B36" s="19"/>
      <c r="C36" s="19"/>
      <c r="D36" s="23">
        <v>175.04</v>
      </c>
      <c r="E36" s="19">
        <v>123.45</v>
      </c>
    </row>
    <row r="37" spans="1:5" x14ac:dyDescent="0.2">
      <c r="A37" s="18" t="s">
        <v>443</v>
      </c>
      <c r="B37" s="19"/>
      <c r="C37" s="19"/>
      <c r="D37" s="23">
        <v>128.38</v>
      </c>
      <c r="E37" s="19">
        <v>109.01</v>
      </c>
    </row>
    <row r="38" spans="1:5" x14ac:dyDescent="0.2">
      <c r="A38" s="13"/>
      <c r="B38" s="14"/>
      <c r="C38" s="14"/>
      <c r="D38" s="14"/>
      <c r="E38" s="14"/>
    </row>
    <row r="39" spans="1:5" ht="15" x14ac:dyDescent="0.25">
      <c r="A39" s="15" t="s">
        <v>444</v>
      </c>
      <c r="B39" s="14"/>
      <c r="C39" s="14"/>
      <c r="D39" s="27" t="s">
        <v>220</v>
      </c>
      <c r="E39" s="14"/>
    </row>
    <row r="40" spans="1:5" ht="15" x14ac:dyDescent="0.25">
      <c r="A40" s="15"/>
      <c r="B40" s="14"/>
      <c r="C40" s="14"/>
      <c r="D40" s="27"/>
      <c r="E40" s="14"/>
    </row>
    <row r="41" spans="1:5" x14ac:dyDescent="0.2">
      <c r="A41" s="25" t="s">
        <v>445</v>
      </c>
      <c r="B41" s="16"/>
      <c r="C41" s="16"/>
      <c r="D41" s="24">
        <v>173.38</v>
      </c>
      <c r="E41" s="16"/>
    </row>
    <row r="42" spans="1:5" x14ac:dyDescent="0.2">
      <c r="A42" s="18" t="s">
        <v>446</v>
      </c>
      <c r="B42" s="19"/>
      <c r="C42" s="19"/>
      <c r="D42" s="23">
        <v>67.760000000000005</v>
      </c>
      <c r="E42" s="19"/>
    </row>
    <row r="43" spans="1:5" x14ac:dyDescent="0.2">
      <c r="A43" s="13"/>
      <c r="B43" s="14"/>
      <c r="C43" s="14"/>
      <c r="D43" s="14"/>
      <c r="E43" s="14"/>
    </row>
    <row r="44" spans="1:5" ht="15" x14ac:dyDescent="0.25">
      <c r="A44" s="15" t="s">
        <v>444</v>
      </c>
      <c r="B44" s="14"/>
      <c r="C44" s="14"/>
      <c r="D44" s="27" t="s">
        <v>220</v>
      </c>
      <c r="E44" s="14"/>
    </row>
    <row r="45" spans="1:5" ht="15" x14ac:dyDescent="0.25">
      <c r="A45" s="15"/>
      <c r="B45" s="14"/>
      <c r="C45" s="14"/>
      <c r="D45" s="27"/>
      <c r="E45" s="14"/>
    </row>
    <row r="46" spans="1:5" x14ac:dyDescent="0.2">
      <c r="A46" s="25" t="s">
        <v>447</v>
      </c>
      <c r="B46" s="16"/>
      <c r="C46" s="16"/>
      <c r="D46" s="24">
        <v>208.42</v>
      </c>
      <c r="E46" s="16"/>
    </row>
    <row r="47" spans="1:5" x14ac:dyDescent="0.2">
      <c r="A47" s="18" t="s">
        <v>448</v>
      </c>
      <c r="B47" s="19"/>
      <c r="C47" s="19"/>
      <c r="D47" s="23">
        <v>87.19</v>
      </c>
      <c r="E47" s="19"/>
    </row>
    <row r="48" spans="1:5" x14ac:dyDescent="0.2">
      <c r="A48" s="13"/>
      <c r="B48" s="14"/>
      <c r="C48" s="14"/>
      <c r="D48" s="14"/>
      <c r="E48" s="14"/>
    </row>
    <row r="49" spans="1:5" ht="15" x14ac:dyDescent="0.25">
      <c r="A49" s="15" t="s">
        <v>444</v>
      </c>
      <c r="B49" s="14"/>
      <c r="C49" s="14"/>
      <c r="D49" s="27" t="s">
        <v>220</v>
      </c>
      <c r="E49" s="14"/>
    </row>
    <row r="50" spans="1:5" ht="15" x14ac:dyDescent="0.25">
      <c r="A50" s="15"/>
      <c r="B50" s="14"/>
      <c r="C50" s="14"/>
      <c r="D50" s="27"/>
      <c r="E50" s="14"/>
    </row>
    <row r="51" spans="1:5" x14ac:dyDescent="0.2">
      <c r="A51" s="25" t="s">
        <v>449</v>
      </c>
      <c r="B51" s="16"/>
      <c r="C51" s="16"/>
      <c r="D51" s="24">
        <v>352.63</v>
      </c>
      <c r="E51" s="29" t="s">
        <v>317</v>
      </c>
    </row>
    <row r="52" spans="1:5" x14ac:dyDescent="0.2">
      <c r="A52" s="18" t="s">
        <v>450</v>
      </c>
      <c r="B52" s="19"/>
      <c r="C52" s="19"/>
      <c r="D52" s="23">
        <v>882.46</v>
      </c>
      <c r="E52" s="29" t="s">
        <v>317</v>
      </c>
    </row>
    <row r="53" spans="1:5" x14ac:dyDescent="0.2">
      <c r="A53" s="18" t="s">
        <v>451</v>
      </c>
      <c r="B53" s="19"/>
      <c r="C53" s="19"/>
      <c r="D53" s="23">
        <v>1764.04</v>
      </c>
      <c r="E53" s="29" t="s">
        <v>317</v>
      </c>
    </row>
    <row r="54" spans="1:5" x14ac:dyDescent="0.2">
      <c r="A54" s="18" t="s">
        <v>450</v>
      </c>
      <c r="B54" s="19"/>
      <c r="C54" s="19"/>
      <c r="D54" s="23">
        <v>882.46</v>
      </c>
      <c r="E54" s="29" t="s">
        <v>317</v>
      </c>
    </row>
    <row r="55" spans="1:5" x14ac:dyDescent="0.2">
      <c r="A55" s="18" t="s">
        <v>452</v>
      </c>
      <c r="B55" s="19"/>
      <c r="C55" s="19"/>
      <c r="D55" s="23">
        <v>882.46</v>
      </c>
      <c r="E55" s="29" t="s">
        <v>317</v>
      </c>
    </row>
    <row r="56" spans="1:5" x14ac:dyDescent="0.2">
      <c r="A56" s="13"/>
      <c r="B56" s="14"/>
      <c r="C56" s="14"/>
      <c r="D56" s="14"/>
      <c r="E56" s="14"/>
    </row>
    <row r="57" spans="1:5" ht="15" x14ac:dyDescent="0.25">
      <c r="A57" s="15" t="s">
        <v>481</v>
      </c>
      <c r="B57" s="14"/>
      <c r="C57" s="14"/>
      <c r="D57" s="27" t="s">
        <v>220</v>
      </c>
      <c r="E57" s="14"/>
    </row>
    <row r="58" spans="1:5" ht="15" x14ac:dyDescent="0.25">
      <c r="A58" s="15"/>
      <c r="B58" s="14"/>
      <c r="C58" s="14"/>
      <c r="D58" s="27"/>
      <c r="E58" s="14"/>
    </row>
    <row r="59" spans="1:5" x14ac:dyDescent="0.2">
      <c r="A59" s="25" t="s">
        <v>482</v>
      </c>
      <c r="B59" s="16"/>
      <c r="C59" s="16"/>
      <c r="D59" s="24" t="s">
        <v>220</v>
      </c>
      <c r="E59" s="29">
        <v>240</v>
      </c>
    </row>
    <row r="60" spans="1:5" x14ac:dyDescent="0.2">
      <c r="A60" s="25" t="s">
        <v>483</v>
      </c>
      <c r="B60" s="19"/>
      <c r="C60" s="19"/>
      <c r="D60" s="23" t="s">
        <v>220</v>
      </c>
      <c r="E60" s="29">
        <v>530</v>
      </c>
    </row>
    <row r="61" spans="1:5" x14ac:dyDescent="0.2">
      <c r="A61" s="25" t="s">
        <v>484</v>
      </c>
      <c r="B61" s="19"/>
      <c r="C61" s="19"/>
      <c r="D61" s="23" t="s">
        <v>220</v>
      </c>
      <c r="E61" s="29">
        <v>40</v>
      </c>
    </row>
    <row r="62" spans="1:5" x14ac:dyDescent="0.2">
      <c r="A62" s="18" t="s">
        <v>485</v>
      </c>
      <c r="B62" s="19"/>
      <c r="C62" s="19"/>
      <c r="D62" s="23" t="s">
        <v>220</v>
      </c>
      <c r="E62" s="29" t="s">
        <v>317</v>
      </c>
    </row>
    <row r="63" spans="1:5" x14ac:dyDescent="0.2">
      <c r="A63" s="18" t="s">
        <v>486</v>
      </c>
      <c r="B63" s="19"/>
      <c r="C63" s="19"/>
      <c r="D63" s="23"/>
      <c r="E63" s="29"/>
    </row>
    <row r="64" spans="1:5" x14ac:dyDescent="0.2">
      <c r="A64" s="18" t="s">
        <v>487</v>
      </c>
      <c r="B64" s="19"/>
      <c r="C64" s="19"/>
      <c r="D64" s="23"/>
      <c r="E64" s="29" t="s">
        <v>317</v>
      </c>
    </row>
    <row r="65" spans="1:5" x14ac:dyDescent="0.2">
      <c r="A65" s="18" t="s">
        <v>488</v>
      </c>
      <c r="B65" s="19"/>
      <c r="C65" s="19"/>
      <c r="D65" s="23"/>
      <c r="E65" s="29">
        <v>15</v>
      </c>
    </row>
    <row r="66" spans="1:5" x14ac:dyDescent="0.2">
      <c r="A66" s="18" t="s">
        <v>489</v>
      </c>
      <c r="B66" s="19"/>
      <c r="C66" s="19"/>
      <c r="D66" s="23"/>
      <c r="E66" s="29">
        <v>4</v>
      </c>
    </row>
    <row r="67" spans="1:5" ht="28.5" x14ac:dyDescent="0.2">
      <c r="A67" s="20" t="s">
        <v>490</v>
      </c>
      <c r="B67" s="19"/>
      <c r="C67" s="19"/>
      <c r="D67" s="23" t="s">
        <v>220</v>
      </c>
      <c r="E67" s="29" t="s">
        <v>220</v>
      </c>
    </row>
    <row r="68" spans="1:5" x14ac:dyDescent="0.2">
      <c r="A68" s="18" t="s">
        <v>491</v>
      </c>
      <c r="B68" s="19"/>
      <c r="C68" s="19"/>
      <c r="D68" s="23"/>
      <c r="E68" s="29" t="s">
        <v>317</v>
      </c>
    </row>
    <row r="69" spans="1:5" x14ac:dyDescent="0.2">
      <c r="A69" s="18" t="s">
        <v>492</v>
      </c>
      <c r="B69" s="19"/>
      <c r="C69" s="19"/>
      <c r="D69" s="23"/>
      <c r="E69" s="29" t="s">
        <v>317</v>
      </c>
    </row>
    <row r="70" spans="1:5" x14ac:dyDescent="0.2">
      <c r="A70" s="18" t="s">
        <v>493</v>
      </c>
      <c r="B70" s="19"/>
      <c r="C70" s="19"/>
      <c r="D70" s="23"/>
      <c r="E70" s="29" t="s">
        <v>317</v>
      </c>
    </row>
  </sheetData>
  <pageMargins left="0.70866141732283472" right="0.70866141732283472" top="0.74803149606299213" bottom="0.74803149606299213" header="0.31496062992125984" footer="0.31496062992125984"/>
  <pageSetup scale="80" orientation="landscape" r:id="rId1"/>
  <rowBreaks count="1" manualBreakCount="1">
    <brk id="2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N32"/>
  <sheetViews>
    <sheetView workbookViewId="0"/>
  </sheetViews>
  <sheetFormatPr defaultRowHeight="14.25" x14ac:dyDescent="0.2"/>
  <cols>
    <col min="2" max="2" width="17.25" customWidth="1"/>
    <col min="8" max="8" width="9.875" style="41" bestFit="1" customWidth="1"/>
  </cols>
  <sheetData>
    <row r="1" spans="2:8" x14ac:dyDescent="0.2">
      <c r="C1" s="28" t="s">
        <v>532</v>
      </c>
    </row>
    <row r="3" spans="2:8" x14ac:dyDescent="0.2">
      <c r="B3" s="32" t="s">
        <v>513</v>
      </c>
      <c r="C3" s="31" t="s">
        <v>517</v>
      </c>
      <c r="D3" s="32" t="s">
        <v>515</v>
      </c>
    </row>
    <row r="4" spans="2:8" x14ac:dyDescent="0.2">
      <c r="B4" t="s">
        <v>514</v>
      </c>
      <c r="C4">
        <v>16</v>
      </c>
      <c r="D4">
        <v>46</v>
      </c>
      <c r="F4">
        <v>170.4</v>
      </c>
      <c r="G4">
        <f>+D4*F4</f>
        <v>7838.4000000000005</v>
      </c>
      <c r="H4" s="41">
        <f>+G4*52</f>
        <v>407596.80000000005</v>
      </c>
    </row>
    <row r="5" spans="2:8" x14ac:dyDescent="0.2">
      <c r="B5" t="s">
        <v>262</v>
      </c>
      <c r="C5">
        <v>15306</v>
      </c>
      <c r="D5">
        <v>15651</v>
      </c>
      <c r="F5">
        <v>55.1</v>
      </c>
      <c r="G5">
        <f>+C5*F5</f>
        <v>843360.6</v>
      </c>
      <c r="H5" s="41">
        <f>+G5*12</f>
        <v>10120327.199999999</v>
      </c>
    </row>
    <row r="6" spans="2:8" x14ac:dyDescent="0.2">
      <c r="B6" t="s">
        <v>516</v>
      </c>
      <c r="C6">
        <v>5669</v>
      </c>
      <c r="D6">
        <v>5669</v>
      </c>
      <c r="F6">
        <v>55.1</v>
      </c>
      <c r="G6">
        <f>+C6*F6</f>
        <v>312361.90000000002</v>
      </c>
      <c r="H6" s="41">
        <f>+G6*12</f>
        <v>3748342.8000000003</v>
      </c>
    </row>
    <row r="9" spans="2:8" x14ac:dyDescent="0.2">
      <c r="B9" s="31" t="s">
        <v>518</v>
      </c>
      <c r="C9" s="31" t="s">
        <v>517</v>
      </c>
      <c r="D9" s="32" t="s">
        <v>515</v>
      </c>
    </row>
    <row r="10" spans="2:8" x14ac:dyDescent="0.2">
      <c r="B10" s="28" t="s">
        <v>528</v>
      </c>
      <c r="C10">
        <v>48</v>
      </c>
      <c r="D10">
        <v>47</v>
      </c>
      <c r="F10">
        <v>40.6</v>
      </c>
      <c r="G10">
        <f>+D10*F10</f>
        <v>1908.2</v>
      </c>
      <c r="H10" s="41">
        <f>+G10*12</f>
        <v>22898.400000000001</v>
      </c>
    </row>
    <row r="11" spans="2:8" x14ac:dyDescent="0.2">
      <c r="B11" t="s">
        <v>262</v>
      </c>
      <c r="C11">
        <v>15872</v>
      </c>
      <c r="D11">
        <v>16026</v>
      </c>
      <c r="F11">
        <v>40.6</v>
      </c>
      <c r="G11">
        <f>+D11*F11</f>
        <v>650655.6</v>
      </c>
      <c r="H11" s="41">
        <f>+G11*12</f>
        <v>7807867.1999999993</v>
      </c>
    </row>
    <row r="12" spans="2:8" x14ac:dyDescent="0.2">
      <c r="B12" t="s">
        <v>516</v>
      </c>
      <c r="C12">
        <v>5440</v>
      </c>
      <c r="D12">
        <v>5440</v>
      </c>
      <c r="F12">
        <v>40.6</v>
      </c>
      <c r="G12">
        <f>+C12*F12</f>
        <v>220864</v>
      </c>
      <c r="H12" s="41">
        <f>+G12*12</f>
        <v>2650368</v>
      </c>
    </row>
    <row r="15" spans="2:8" x14ac:dyDescent="0.2">
      <c r="B15" s="31" t="s">
        <v>519</v>
      </c>
      <c r="C15" s="31" t="s">
        <v>517</v>
      </c>
      <c r="D15" s="32" t="s">
        <v>515</v>
      </c>
    </row>
    <row r="16" spans="2:8" x14ac:dyDescent="0.2">
      <c r="B16" s="28" t="s">
        <v>520</v>
      </c>
      <c r="C16">
        <v>6360</v>
      </c>
      <c r="D16">
        <v>6353</v>
      </c>
      <c r="F16">
        <v>6</v>
      </c>
      <c r="G16">
        <f>+C16*6*12</f>
        <v>457920</v>
      </c>
      <c r="H16" s="41">
        <f>+G16*12</f>
        <v>5495040</v>
      </c>
    </row>
    <row r="17" spans="2:14" x14ac:dyDescent="0.2">
      <c r="B17" s="28" t="s">
        <v>262</v>
      </c>
      <c r="C17">
        <f>8636-1554</f>
        <v>7082</v>
      </c>
      <c r="D17">
        <f>348514-1926</f>
        <v>346588</v>
      </c>
      <c r="F17">
        <v>6</v>
      </c>
      <c r="G17">
        <f>+C17*6*5.8</f>
        <v>246453.6</v>
      </c>
      <c r="H17" s="41">
        <f>+G17*12</f>
        <v>2957443.2</v>
      </c>
      <c r="K17">
        <f>31.9*1.1</f>
        <v>35.090000000000003</v>
      </c>
      <c r="M17">
        <f>7082*6*12</f>
        <v>509904</v>
      </c>
      <c r="N17">
        <f>+M17*5.8</f>
        <v>2957443.1999999997</v>
      </c>
    </row>
    <row r="18" spans="2:14" x14ac:dyDescent="0.2">
      <c r="B18" s="28" t="s">
        <v>516</v>
      </c>
      <c r="C18">
        <v>2528</v>
      </c>
      <c r="D18">
        <v>2528</v>
      </c>
      <c r="F18">
        <v>31.9</v>
      </c>
      <c r="G18">
        <f>+C18*F18</f>
        <v>80643.199999999997</v>
      </c>
      <c r="H18" s="41">
        <f>+G18*12</f>
        <v>967718.39999999991</v>
      </c>
      <c r="N18" s="41">
        <f>+H18</f>
        <v>967718.39999999991</v>
      </c>
    </row>
    <row r="19" spans="2:14" x14ac:dyDescent="0.2">
      <c r="B19" s="28" t="s">
        <v>516</v>
      </c>
      <c r="C19">
        <v>1554</v>
      </c>
      <c r="D19">
        <v>19626</v>
      </c>
      <c r="F19">
        <v>6</v>
      </c>
      <c r="G19">
        <f>+C19*6</f>
        <v>9324</v>
      </c>
      <c r="H19" s="41">
        <f>+G19*6*12</f>
        <v>671328</v>
      </c>
      <c r="N19" s="41">
        <f>+H19</f>
        <v>671328</v>
      </c>
    </row>
    <row r="20" spans="2:14" x14ac:dyDescent="0.2">
      <c r="B20" s="28" t="s">
        <v>530</v>
      </c>
      <c r="C20">
        <v>7082</v>
      </c>
      <c r="F20">
        <v>31.9</v>
      </c>
      <c r="G20">
        <f>+C20*F20</f>
        <v>225915.8</v>
      </c>
      <c r="H20" s="41">
        <f>+G20*12</f>
        <v>2710989.5999999996</v>
      </c>
      <c r="N20">
        <f>SUM(N17:N19)</f>
        <v>4596489.5999999996</v>
      </c>
    </row>
    <row r="21" spans="2:14" x14ac:dyDescent="0.2">
      <c r="B21" s="28" t="s">
        <v>531</v>
      </c>
      <c r="C21">
        <v>6360</v>
      </c>
      <c r="F21">
        <v>35</v>
      </c>
      <c r="G21">
        <f>+C16*F21</f>
        <v>222600</v>
      </c>
      <c r="H21" s="41">
        <f>+G21*12</f>
        <v>2671200</v>
      </c>
    </row>
    <row r="23" spans="2:14" x14ac:dyDescent="0.2">
      <c r="B23" s="33" t="s">
        <v>521</v>
      </c>
      <c r="C23" s="33" t="s">
        <v>517</v>
      </c>
      <c r="D23" s="33" t="s">
        <v>515</v>
      </c>
    </row>
    <row r="24" spans="2:14" x14ac:dyDescent="0.2">
      <c r="B24" s="28" t="s">
        <v>530</v>
      </c>
      <c r="C24" s="28">
        <v>9355</v>
      </c>
      <c r="D24" s="33"/>
      <c r="F24">
        <v>96.02</v>
      </c>
      <c r="G24">
        <f>+C24*F24</f>
        <v>898267.1</v>
      </c>
      <c r="H24" s="41">
        <f>+G24*12</f>
        <v>10779205.199999999</v>
      </c>
    </row>
    <row r="25" spans="2:14" x14ac:dyDescent="0.2">
      <c r="B25" s="28" t="s">
        <v>530</v>
      </c>
      <c r="C25">
        <v>188</v>
      </c>
      <c r="D25" s="33"/>
      <c r="F25">
        <v>286.99</v>
      </c>
      <c r="G25">
        <f>+C25*F25</f>
        <v>53954.12</v>
      </c>
      <c r="H25" s="41">
        <f>+G25*12</f>
        <v>647449.44000000006</v>
      </c>
    </row>
    <row r="26" spans="2:14" x14ac:dyDescent="0.2">
      <c r="B26" s="28" t="s">
        <v>522</v>
      </c>
      <c r="C26">
        <v>188</v>
      </c>
      <c r="D26">
        <v>299621</v>
      </c>
      <c r="F26">
        <v>0.65</v>
      </c>
      <c r="G26">
        <f>+D26-F26</f>
        <v>299620.34999999998</v>
      </c>
      <c r="H26" s="41">
        <f>+G26*12</f>
        <v>3595444.1999999997</v>
      </c>
    </row>
    <row r="27" spans="2:14" x14ac:dyDescent="0.2">
      <c r="B27" s="28" t="s">
        <v>522</v>
      </c>
      <c r="C27">
        <v>188</v>
      </c>
      <c r="F27">
        <v>45.9</v>
      </c>
      <c r="G27">
        <f>+C27*F27</f>
        <v>8629.1999999999989</v>
      </c>
      <c r="H27" s="41">
        <f>+G27*12</f>
        <v>103550.39999999999</v>
      </c>
    </row>
    <row r="28" spans="2:14" x14ac:dyDescent="0.2">
      <c r="B28" s="28" t="s">
        <v>262</v>
      </c>
      <c r="C28">
        <v>9355</v>
      </c>
      <c r="D28">
        <v>6692656</v>
      </c>
      <c r="F28">
        <v>0.61</v>
      </c>
      <c r="G28">
        <f>+D28*F28</f>
        <v>4082520.1599999997</v>
      </c>
      <c r="H28" s="41">
        <f>+G28*12</f>
        <v>48990241.919999994</v>
      </c>
    </row>
    <row r="29" spans="2:14" x14ac:dyDescent="0.2">
      <c r="B29" s="28" t="s">
        <v>523</v>
      </c>
      <c r="C29">
        <v>1</v>
      </c>
      <c r="D29">
        <v>1</v>
      </c>
      <c r="F29">
        <v>0.7</v>
      </c>
    </row>
    <row r="30" spans="2:14" x14ac:dyDescent="0.2">
      <c r="B30" s="28" t="s">
        <v>524</v>
      </c>
      <c r="C30">
        <v>4000</v>
      </c>
      <c r="F30">
        <v>0.85</v>
      </c>
      <c r="G30">
        <f>+C30*F30</f>
        <v>3400</v>
      </c>
      <c r="H30" s="41">
        <f>+G30*650*12</f>
        <v>26520000</v>
      </c>
    </row>
    <row r="31" spans="2:14" x14ac:dyDescent="0.2">
      <c r="B31" s="28" t="s">
        <v>525</v>
      </c>
      <c r="C31">
        <v>5000</v>
      </c>
      <c r="F31">
        <v>0.5</v>
      </c>
      <c r="G31">
        <f>+C31*F31</f>
        <v>2500</v>
      </c>
      <c r="H31" s="41">
        <f>+G31*50*12</f>
        <v>1500000</v>
      </c>
    </row>
    <row r="32" spans="2:14" x14ac:dyDescent="0.2">
      <c r="B32" s="28" t="s">
        <v>529</v>
      </c>
      <c r="C32">
        <v>5000</v>
      </c>
      <c r="F32">
        <v>0.5</v>
      </c>
      <c r="G32">
        <f>+C32*F32</f>
        <v>2500</v>
      </c>
      <c r="H32" s="41">
        <f>+G32*50*12</f>
        <v>1500000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09"/>
  <sheetViews>
    <sheetView workbookViewId="0">
      <selection activeCell="F1" sqref="F1:G1048576"/>
    </sheetView>
  </sheetViews>
  <sheetFormatPr defaultRowHeight="14.25" x14ac:dyDescent="0.2"/>
  <cols>
    <col min="1" max="1" width="3.75" customWidth="1"/>
    <col min="2" max="2" width="59.625" customWidth="1"/>
    <col min="3" max="4" width="11.5" hidden="1" customWidth="1"/>
    <col min="5" max="5" width="11.5" customWidth="1"/>
    <col min="6" max="7" width="11.5" hidden="1" customWidth="1"/>
    <col min="8" max="10" width="11.5" customWidth="1"/>
    <col min="11" max="11" width="11.5" hidden="1" customWidth="1"/>
  </cols>
  <sheetData>
    <row r="1" spans="1:11" ht="18" x14ac:dyDescent="0.25">
      <c r="B1" s="756" t="s">
        <v>912</v>
      </c>
      <c r="C1" s="756"/>
      <c r="D1" s="756"/>
    </row>
    <row r="2" spans="1:11" ht="15" thickBot="1" x14ac:dyDescent="0.25"/>
    <row r="3" spans="1:11" ht="15.75" customHeight="1" thickBot="1" x14ac:dyDescent="0.25">
      <c r="A3" s="757" t="s">
        <v>798</v>
      </c>
      <c r="B3" s="758"/>
      <c r="C3" s="758"/>
      <c r="D3" s="758"/>
      <c r="E3" s="587"/>
      <c r="F3" s="597"/>
      <c r="G3" s="597"/>
      <c r="H3" s="588"/>
      <c r="I3" s="588"/>
      <c r="J3" s="588"/>
      <c r="K3" s="588"/>
    </row>
    <row r="4" spans="1:11" ht="15" customHeight="1" x14ac:dyDescent="0.2">
      <c r="A4" s="759" t="s">
        <v>829</v>
      </c>
      <c r="B4" s="760"/>
      <c r="C4" s="763" t="s">
        <v>754</v>
      </c>
      <c r="D4" s="567" t="s">
        <v>772</v>
      </c>
      <c r="E4" s="589" t="s">
        <v>797</v>
      </c>
      <c r="F4" s="589" t="s">
        <v>797</v>
      </c>
      <c r="G4" s="589" t="s">
        <v>797</v>
      </c>
      <c r="H4" s="589" t="s">
        <v>908</v>
      </c>
      <c r="I4" s="589" t="s">
        <v>918</v>
      </c>
      <c r="J4" s="589" t="s">
        <v>1259</v>
      </c>
      <c r="K4" s="589" t="s">
        <v>1260</v>
      </c>
    </row>
    <row r="5" spans="1:11" ht="15.75" thickBot="1" x14ac:dyDescent="0.25">
      <c r="A5" s="761"/>
      <c r="B5" s="762"/>
      <c r="C5" s="764"/>
      <c r="D5" s="582">
        <v>6.5000000000000002E-2</v>
      </c>
      <c r="E5" s="582">
        <v>0.05</v>
      </c>
      <c r="F5" s="582">
        <v>0.04</v>
      </c>
      <c r="G5" s="582">
        <v>0.02</v>
      </c>
      <c r="H5" s="582">
        <v>0.06</v>
      </c>
      <c r="I5" s="582">
        <v>0.06</v>
      </c>
      <c r="J5" s="582">
        <v>0.06</v>
      </c>
      <c r="K5" s="582">
        <v>0.06</v>
      </c>
    </row>
    <row r="6" spans="1:11" ht="16.5" thickBot="1" x14ac:dyDescent="0.25">
      <c r="A6" s="584"/>
      <c r="B6" s="568" t="s">
        <v>799</v>
      </c>
      <c r="C6" s="569"/>
      <c r="D6" s="570"/>
      <c r="E6" s="570"/>
      <c r="F6" s="570"/>
      <c r="G6" s="570"/>
      <c r="H6" s="570"/>
      <c r="I6" s="570"/>
      <c r="J6" s="570"/>
      <c r="K6" s="570"/>
    </row>
    <row r="7" spans="1:11" ht="18" customHeight="1" thickBot="1" x14ac:dyDescent="0.25">
      <c r="A7" s="584" t="s">
        <v>800</v>
      </c>
      <c r="B7" s="571" t="s">
        <v>801</v>
      </c>
      <c r="C7" s="569">
        <v>200</v>
      </c>
      <c r="D7" s="569">
        <v>212</v>
      </c>
      <c r="E7" s="598">
        <f>D7*$E$5+D7</f>
        <v>222.6</v>
      </c>
      <c r="F7" s="598">
        <f>D7*$F$5+D7</f>
        <v>220.48</v>
      </c>
      <c r="G7" s="598">
        <f>D7*$G$5+D7</f>
        <v>216.24</v>
      </c>
      <c r="H7" s="598">
        <f>E7*$H$5+E7</f>
        <v>235.95599999999999</v>
      </c>
      <c r="I7" s="598">
        <f t="shared" ref="I7:K8" si="0">H7*$I$5+H7</f>
        <v>250.11336</v>
      </c>
      <c r="J7" s="598">
        <f t="shared" si="0"/>
        <v>265.12016160000002</v>
      </c>
      <c r="K7" s="598">
        <f t="shared" si="0"/>
        <v>281.02737129600001</v>
      </c>
    </row>
    <row r="8" spans="1:11" ht="18" customHeight="1" thickBot="1" x14ac:dyDescent="0.25">
      <c r="A8" s="584" t="s">
        <v>802</v>
      </c>
      <c r="B8" s="571" t="s">
        <v>803</v>
      </c>
      <c r="C8" s="569">
        <v>50</v>
      </c>
      <c r="D8" s="569">
        <v>53</v>
      </c>
      <c r="E8" s="598">
        <f>D8*$E$5+D8</f>
        <v>55.65</v>
      </c>
      <c r="F8" s="598">
        <f>D8*$F$5+D8</f>
        <v>55.12</v>
      </c>
      <c r="G8" s="598">
        <f>D8*$G$5+D8</f>
        <v>54.06</v>
      </c>
      <c r="H8" s="598">
        <f>E8*$H$5+E8</f>
        <v>58.988999999999997</v>
      </c>
      <c r="I8" s="598">
        <f t="shared" si="0"/>
        <v>62.52834</v>
      </c>
      <c r="J8" s="598">
        <f t="shared" si="0"/>
        <v>66.280040400000004</v>
      </c>
      <c r="K8" s="598">
        <f t="shared" si="0"/>
        <v>70.256842824000003</v>
      </c>
    </row>
    <row r="9" spans="1:11" ht="18" customHeight="1" thickBot="1" x14ac:dyDescent="0.25">
      <c r="A9" s="584" t="s">
        <v>804</v>
      </c>
      <c r="B9" s="571" t="s">
        <v>805</v>
      </c>
      <c r="C9" s="569"/>
      <c r="D9" s="569"/>
      <c r="E9" s="569"/>
      <c r="F9" s="569"/>
      <c r="G9" s="569"/>
      <c r="H9" s="569"/>
      <c r="I9" s="569"/>
      <c r="J9" s="569"/>
      <c r="K9" s="569"/>
    </row>
    <row r="10" spans="1:11" ht="18" customHeight="1" thickBot="1" x14ac:dyDescent="0.25">
      <c r="A10" s="572"/>
      <c r="B10" s="573" t="s">
        <v>830</v>
      </c>
      <c r="C10" s="569">
        <v>55</v>
      </c>
      <c r="D10" s="569">
        <v>58.3</v>
      </c>
      <c r="E10" s="598">
        <f>D10*$E$5+D10</f>
        <v>61.214999999999996</v>
      </c>
      <c r="F10" s="598">
        <f>D10*$F$5+D10</f>
        <v>60.631999999999998</v>
      </c>
      <c r="G10" s="598">
        <f>D10*$G$5+D10</f>
        <v>59.465999999999994</v>
      </c>
      <c r="H10" s="598">
        <f>E10*$H$5+E10</f>
        <v>64.887900000000002</v>
      </c>
      <c r="I10" s="598">
        <f t="shared" ref="I10:K11" si="1">H10*$I$5+H10</f>
        <v>68.781174000000007</v>
      </c>
      <c r="J10" s="598">
        <f t="shared" si="1"/>
        <v>72.908044440000012</v>
      </c>
      <c r="K10" s="598">
        <f t="shared" si="1"/>
        <v>77.282527106400011</v>
      </c>
    </row>
    <row r="11" spans="1:11" ht="18" customHeight="1" thickBot="1" x14ac:dyDescent="0.25">
      <c r="A11" s="572"/>
      <c r="B11" s="573" t="s">
        <v>831</v>
      </c>
      <c r="C11" s="569">
        <v>65</v>
      </c>
      <c r="D11" s="569">
        <v>69.3</v>
      </c>
      <c r="E11" s="598">
        <f>D11*$E$5+D11</f>
        <v>72.765000000000001</v>
      </c>
      <c r="F11" s="598">
        <f>D11*$F$5+D11</f>
        <v>72.072000000000003</v>
      </c>
      <c r="G11" s="598">
        <f>D11*$G$5+D11</f>
        <v>70.685999999999993</v>
      </c>
      <c r="H11" s="598">
        <f>E11*$H$5+E11</f>
        <v>77.130899999999997</v>
      </c>
      <c r="I11" s="598">
        <f t="shared" si="1"/>
        <v>81.758753999999996</v>
      </c>
      <c r="J11" s="598">
        <f t="shared" si="1"/>
        <v>86.664279239999999</v>
      </c>
      <c r="K11" s="598">
        <f t="shared" si="1"/>
        <v>91.864135994400002</v>
      </c>
    </row>
    <row r="12" spans="1:11" ht="18" customHeight="1" thickBot="1" x14ac:dyDescent="0.25">
      <c r="A12" s="584"/>
      <c r="B12" s="573" t="s">
        <v>832</v>
      </c>
      <c r="C12" s="569"/>
      <c r="D12" s="569"/>
      <c r="E12" s="569"/>
      <c r="F12" s="569"/>
      <c r="G12" s="569"/>
      <c r="H12" s="569"/>
      <c r="I12" s="569"/>
      <c r="J12" s="569"/>
      <c r="K12" s="569"/>
    </row>
    <row r="13" spans="1:11" ht="18" customHeight="1" thickBot="1" x14ac:dyDescent="0.25">
      <c r="A13" s="584"/>
      <c r="B13" s="574" t="s">
        <v>833</v>
      </c>
      <c r="C13" s="569">
        <v>75</v>
      </c>
      <c r="D13" s="569">
        <v>79.5</v>
      </c>
      <c r="E13" s="598">
        <f t="shared" ref="E13:E29" si="2">D13*$E$5+D13</f>
        <v>83.474999999999994</v>
      </c>
      <c r="F13" s="598">
        <f t="shared" ref="F13:F17" si="3">D13*$F$5+D13</f>
        <v>82.68</v>
      </c>
      <c r="G13" s="598">
        <f t="shared" ref="G13:G17" si="4">D13*$G$5+D13</f>
        <v>81.09</v>
      </c>
      <c r="H13" s="598">
        <f t="shared" ref="H13:H17" si="5">E13*$H$5+E13</f>
        <v>88.483499999999992</v>
      </c>
      <c r="I13" s="598">
        <f t="shared" ref="I13:K29" si="6">H13*$I$5+H13</f>
        <v>93.792509999999993</v>
      </c>
      <c r="J13" s="598">
        <f t="shared" si="6"/>
        <v>99.420060599999999</v>
      </c>
      <c r="K13" s="598">
        <f t="shared" si="6"/>
        <v>105.385264236</v>
      </c>
    </row>
    <row r="14" spans="1:11" ht="18" customHeight="1" thickBot="1" x14ac:dyDescent="0.25">
      <c r="A14" s="584"/>
      <c r="B14" s="574" t="s">
        <v>834</v>
      </c>
      <c r="C14" s="569">
        <v>150</v>
      </c>
      <c r="D14" s="569">
        <v>159</v>
      </c>
      <c r="E14" s="598">
        <f t="shared" si="2"/>
        <v>166.95</v>
      </c>
      <c r="F14" s="598">
        <f t="shared" si="3"/>
        <v>165.36</v>
      </c>
      <c r="G14" s="598">
        <f t="shared" si="4"/>
        <v>162.18</v>
      </c>
      <c r="H14" s="598">
        <f t="shared" si="5"/>
        <v>176.96699999999998</v>
      </c>
      <c r="I14" s="598">
        <f t="shared" si="6"/>
        <v>187.58501999999999</v>
      </c>
      <c r="J14" s="598">
        <f t="shared" si="6"/>
        <v>198.8401212</v>
      </c>
      <c r="K14" s="598">
        <f t="shared" si="6"/>
        <v>210.770528472</v>
      </c>
    </row>
    <row r="15" spans="1:11" ht="18" customHeight="1" thickBot="1" x14ac:dyDescent="0.25">
      <c r="A15" s="584"/>
      <c r="B15" s="574" t="s">
        <v>835</v>
      </c>
      <c r="C15" s="569">
        <v>300</v>
      </c>
      <c r="D15" s="569">
        <v>318</v>
      </c>
      <c r="E15" s="598">
        <f t="shared" si="2"/>
        <v>333.9</v>
      </c>
      <c r="F15" s="598">
        <f t="shared" si="3"/>
        <v>330.72</v>
      </c>
      <c r="G15" s="598">
        <f t="shared" si="4"/>
        <v>324.36</v>
      </c>
      <c r="H15" s="598">
        <f t="shared" si="5"/>
        <v>353.93399999999997</v>
      </c>
      <c r="I15" s="598">
        <f t="shared" si="6"/>
        <v>375.17003999999997</v>
      </c>
      <c r="J15" s="598">
        <f t="shared" si="6"/>
        <v>397.6802424</v>
      </c>
      <c r="K15" s="598">
        <f t="shared" si="6"/>
        <v>421.54105694399999</v>
      </c>
    </row>
    <row r="16" spans="1:11" ht="18" customHeight="1" thickBot="1" x14ac:dyDescent="0.25">
      <c r="A16" s="584"/>
      <c r="B16" s="574" t="s">
        <v>836</v>
      </c>
      <c r="C16" s="569">
        <v>500</v>
      </c>
      <c r="D16" s="569">
        <v>530</v>
      </c>
      <c r="E16" s="598">
        <f t="shared" si="2"/>
        <v>556.5</v>
      </c>
      <c r="F16" s="598">
        <f t="shared" si="3"/>
        <v>551.20000000000005</v>
      </c>
      <c r="G16" s="598">
        <f t="shared" si="4"/>
        <v>540.6</v>
      </c>
      <c r="H16" s="598">
        <f t="shared" si="5"/>
        <v>589.89</v>
      </c>
      <c r="I16" s="598">
        <f t="shared" si="6"/>
        <v>625.28340000000003</v>
      </c>
      <c r="J16" s="598">
        <f t="shared" si="6"/>
        <v>662.80040400000007</v>
      </c>
      <c r="K16" s="598">
        <f t="shared" si="6"/>
        <v>702.56842824000012</v>
      </c>
    </row>
    <row r="17" spans="1:11" ht="18" customHeight="1" thickBot="1" x14ac:dyDescent="0.25">
      <c r="A17" s="584"/>
      <c r="B17" s="574" t="s">
        <v>837</v>
      </c>
      <c r="C17" s="569">
        <v>700</v>
      </c>
      <c r="D17" s="569">
        <v>742</v>
      </c>
      <c r="E17" s="598">
        <f t="shared" si="2"/>
        <v>779.1</v>
      </c>
      <c r="F17" s="598">
        <f t="shared" si="3"/>
        <v>771.68</v>
      </c>
      <c r="G17" s="598">
        <f t="shared" si="4"/>
        <v>756.84</v>
      </c>
      <c r="H17" s="598">
        <f t="shared" si="5"/>
        <v>825.846</v>
      </c>
      <c r="I17" s="598">
        <f t="shared" si="6"/>
        <v>875.39675999999997</v>
      </c>
      <c r="J17" s="598">
        <f t="shared" si="6"/>
        <v>927.92056559999992</v>
      </c>
      <c r="K17" s="598">
        <f t="shared" si="6"/>
        <v>983.59579953599996</v>
      </c>
    </row>
    <row r="18" spans="1:11" ht="18" customHeight="1" thickBot="1" x14ac:dyDescent="0.25">
      <c r="A18" s="572"/>
      <c r="B18" s="573" t="s">
        <v>838</v>
      </c>
      <c r="C18" s="569"/>
      <c r="D18" s="569"/>
      <c r="E18" s="569"/>
      <c r="F18" s="569"/>
      <c r="G18" s="569"/>
      <c r="H18" s="569"/>
      <c r="I18" s="569"/>
      <c r="J18" s="569"/>
      <c r="K18" s="569"/>
    </row>
    <row r="19" spans="1:11" ht="18" customHeight="1" thickBot="1" x14ac:dyDescent="0.25">
      <c r="A19" s="584"/>
      <c r="B19" s="574" t="s">
        <v>833</v>
      </c>
      <c r="C19" s="569">
        <v>75</v>
      </c>
      <c r="D19" s="569">
        <v>79.5</v>
      </c>
      <c r="E19" s="598">
        <f t="shared" si="2"/>
        <v>83.474999999999994</v>
      </c>
      <c r="F19" s="598">
        <f t="shared" ref="F19:F23" si="7">D19*$F$5+D19</f>
        <v>82.68</v>
      </c>
      <c r="G19" s="598">
        <f t="shared" ref="G19:G23" si="8">D19*$G$5+D19</f>
        <v>81.09</v>
      </c>
      <c r="H19" s="598">
        <f t="shared" ref="H19:H23" si="9">E19*$H$5+E19</f>
        <v>88.483499999999992</v>
      </c>
      <c r="I19" s="598">
        <f t="shared" si="6"/>
        <v>93.792509999999993</v>
      </c>
      <c r="J19" s="598">
        <f t="shared" si="6"/>
        <v>99.420060599999999</v>
      </c>
      <c r="K19" s="598">
        <f t="shared" si="6"/>
        <v>105.385264236</v>
      </c>
    </row>
    <row r="20" spans="1:11" ht="18" customHeight="1" thickBot="1" x14ac:dyDescent="0.25">
      <c r="A20" s="584"/>
      <c r="B20" s="574" t="s">
        <v>834</v>
      </c>
      <c r="C20" s="569">
        <v>150</v>
      </c>
      <c r="D20" s="569">
        <v>159</v>
      </c>
      <c r="E20" s="598">
        <f t="shared" si="2"/>
        <v>166.95</v>
      </c>
      <c r="F20" s="598">
        <f t="shared" si="7"/>
        <v>165.36</v>
      </c>
      <c r="G20" s="598">
        <f t="shared" si="8"/>
        <v>162.18</v>
      </c>
      <c r="H20" s="598">
        <f t="shared" si="9"/>
        <v>176.96699999999998</v>
      </c>
      <c r="I20" s="598">
        <f t="shared" si="6"/>
        <v>187.58501999999999</v>
      </c>
      <c r="J20" s="598">
        <f t="shared" si="6"/>
        <v>198.8401212</v>
      </c>
      <c r="K20" s="598">
        <f t="shared" si="6"/>
        <v>210.770528472</v>
      </c>
    </row>
    <row r="21" spans="1:11" ht="18" customHeight="1" thickBot="1" x14ac:dyDescent="0.25">
      <c r="A21" s="584"/>
      <c r="B21" s="574" t="s">
        <v>835</v>
      </c>
      <c r="C21" s="569">
        <v>300</v>
      </c>
      <c r="D21" s="569">
        <v>318</v>
      </c>
      <c r="E21" s="598">
        <f t="shared" si="2"/>
        <v>333.9</v>
      </c>
      <c r="F21" s="598">
        <f t="shared" si="7"/>
        <v>330.72</v>
      </c>
      <c r="G21" s="598">
        <f t="shared" si="8"/>
        <v>324.36</v>
      </c>
      <c r="H21" s="598">
        <f t="shared" si="9"/>
        <v>353.93399999999997</v>
      </c>
      <c r="I21" s="598">
        <f t="shared" si="6"/>
        <v>375.17003999999997</v>
      </c>
      <c r="J21" s="598">
        <f t="shared" si="6"/>
        <v>397.6802424</v>
      </c>
      <c r="K21" s="598">
        <f t="shared" si="6"/>
        <v>421.54105694399999</v>
      </c>
    </row>
    <row r="22" spans="1:11" ht="18" customHeight="1" thickBot="1" x14ac:dyDescent="0.25">
      <c r="A22" s="584"/>
      <c r="B22" s="574" t="s">
        <v>836</v>
      </c>
      <c r="C22" s="569">
        <v>500</v>
      </c>
      <c r="D22" s="569">
        <v>530</v>
      </c>
      <c r="E22" s="598">
        <f t="shared" si="2"/>
        <v>556.5</v>
      </c>
      <c r="F22" s="598">
        <f t="shared" si="7"/>
        <v>551.20000000000005</v>
      </c>
      <c r="G22" s="598">
        <f t="shared" si="8"/>
        <v>540.6</v>
      </c>
      <c r="H22" s="598">
        <f t="shared" si="9"/>
        <v>589.89</v>
      </c>
      <c r="I22" s="598">
        <f t="shared" si="6"/>
        <v>625.28340000000003</v>
      </c>
      <c r="J22" s="598">
        <f t="shared" si="6"/>
        <v>662.80040400000007</v>
      </c>
      <c r="K22" s="598">
        <f t="shared" si="6"/>
        <v>702.56842824000012</v>
      </c>
    </row>
    <row r="23" spans="1:11" ht="18" customHeight="1" thickBot="1" x14ac:dyDescent="0.25">
      <c r="A23" s="584"/>
      <c r="B23" s="574" t="s">
        <v>837</v>
      </c>
      <c r="C23" s="569">
        <v>700</v>
      </c>
      <c r="D23" s="569">
        <v>472</v>
      </c>
      <c r="E23" s="598">
        <f t="shared" si="2"/>
        <v>495.6</v>
      </c>
      <c r="F23" s="598">
        <f t="shared" si="7"/>
        <v>490.88</v>
      </c>
      <c r="G23" s="598">
        <f t="shared" si="8"/>
        <v>481.44</v>
      </c>
      <c r="H23" s="598">
        <f t="shared" si="9"/>
        <v>525.33600000000001</v>
      </c>
      <c r="I23" s="598">
        <f t="shared" si="6"/>
        <v>556.85616000000005</v>
      </c>
      <c r="J23" s="598">
        <f t="shared" si="6"/>
        <v>590.26752959999999</v>
      </c>
      <c r="K23" s="598">
        <f t="shared" si="6"/>
        <v>625.68358137600001</v>
      </c>
    </row>
    <row r="24" spans="1:11" ht="18" customHeight="1" thickBot="1" x14ac:dyDescent="0.25">
      <c r="A24" s="584"/>
      <c r="B24" s="573" t="s">
        <v>839</v>
      </c>
      <c r="C24" s="569"/>
      <c r="D24" s="569"/>
      <c r="E24" s="598">
        <f t="shared" si="2"/>
        <v>0</v>
      </c>
      <c r="F24" s="598">
        <f t="shared" ref="F24:F29" si="10">D24*$F$5+D24</f>
        <v>0</v>
      </c>
      <c r="G24" s="598">
        <f t="shared" ref="G24:G29" si="11">D24*$G$5+D24</f>
        <v>0</v>
      </c>
      <c r="H24" s="598">
        <f t="shared" ref="H24:H29" si="12">E24*$H$5+E24</f>
        <v>0</v>
      </c>
      <c r="I24" s="598">
        <f t="shared" si="6"/>
        <v>0</v>
      </c>
      <c r="J24" s="598">
        <f t="shared" si="6"/>
        <v>0</v>
      </c>
      <c r="K24" s="598">
        <f t="shared" si="6"/>
        <v>0</v>
      </c>
    </row>
    <row r="25" spans="1:11" ht="18" customHeight="1" thickBot="1" x14ac:dyDescent="0.25">
      <c r="A25" s="584"/>
      <c r="B25" s="574" t="s">
        <v>840</v>
      </c>
      <c r="C25" s="569">
        <v>50</v>
      </c>
      <c r="D25" s="569">
        <v>53</v>
      </c>
      <c r="E25" s="598">
        <f t="shared" si="2"/>
        <v>55.65</v>
      </c>
      <c r="F25" s="598">
        <f t="shared" si="10"/>
        <v>55.12</v>
      </c>
      <c r="G25" s="598">
        <f t="shared" si="11"/>
        <v>54.06</v>
      </c>
      <c r="H25" s="598">
        <f t="shared" si="12"/>
        <v>58.988999999999997</v>
      </c>
      <c r="I25" s="598">
        <f t="shared" si="6"/>
        <v>62.52834</v>
      </c>
      <c r="J25" s="598">
        <f t="shared" si="6"/>
        <v>66.280040400000004</v>
      </c>
      <c r="K25" s="598">
        <f t="shared" si="6"/>
        <v>70.256842824000003</v>
      </c>
    </row>
    <row r="26" spans="1:11" ht="18" customHeight="1" thickBot="1" x14ac:dyDescent="0.25">
      <c r="A26" s="584"/>
      <c r="B26" s="574" t="s">
        <v>841</v>
      </c>
      <c r="C26" s="569">
        <v>100</v>
      </c>
      <c r="D26" s="569">
        <v>106</v>
      </c>
      <c r="E26" s="598">
        <f t="shared" si="2"/>
        <v>111.3</v>
      </c>
      <c r="F26" s="598">
        <f t="shared" si="10"/>
        <v>110.24</v>
      </c>
      <c r="G26" s="598">
        <f t="shared" si="11"/>
        <v>108.12</v>
      </c>
      <c r="H26" s="598">
        <f t="shared" si="12"/>
        <v>117.97799999999999</v>
      </c>
      <c r="I26" s="598">
        <f t="shared" si="6"/>
        <v>125.05668</v>
      </c>
      <c r="J26" s="598">
        <f t="shared" si="6"/>
        <v>132.56008080000001</v>
      </c>
      <c r="K26" s="598">
        <f t="shared" si="6"/>
        <v>140.51368564800001</v>
      </c>
    </row>
    <row r="27" spans="1:11" ht="18" customHeight="1" thickBot="1" x14ac:dyDescent="0.25">
      <c r="A27" s="584"/>
      <c r="B27" s="574" t="s">
        <v>842</v>
      </c>
      <c r="C27" s="569">
        <v>200</v>
      </c>
      <c r="D27" s="569">
        <v>212</v>
      </c>
      <c r="E27" s="598">
        <f t="shared" si="2"/>
        <v>222.6</v>
      </c>
      <c r="F27" s="598">
        <f t="shared" si="10"/>
        <v>220.48</v>
      </c>
      <c r="G27" s="598">
        <f t="shared" si="11"/>
        <v>216.24</v>
      </c>
      <c r="H27" s="598">
        <f t="shared" si="12"/>
        <v>235.95599999999999</v>
      </c>
      <c r="I27" s="598">
        <f t="shared" si="6"/>
        <v>250.11336</v>
      </c>
      <c r="J27" s="598">
        <f t="shared" si="6"/>
        <v>265.12016160000002</v>
      </c>
      <c r="K27" s="598">
        <f t="shared" si="6"/>
        <v>281.02737129600001</v>
      </c>
    </row>
    <row r="28" spans="1:11" ht="18" customHeight="1" thickBot="1" x14ac:dyDescent="0.25">
      <c r="A28" s="584"/>
      <c r="B28" s="574" t="s">
        <v>843</v>
      </c>
      <c r="C28" s="569">
        <v>350</v>
      </c>
      <c r="D28" s="569">
        <v>371</v>
      </c>
      <c r="E28" s="598">
        <f t="shared" si="2"/>
        <v>389.55</v>
      </c>
      <c r="F28" s="598">
        <f t="shared" si="10"/>
        <v>385.84</v>
      </c>
      <c r="G28" s="598">
        <f t="shared" si="11"/>
        <v>378.42</v>
      </c>
      <c r="H28" s="598">
        <f t="shared" si="12"/>
        <v>412.923</v>
      </c>
      <c r="I28" s="598">
        <f t="shared" si="6"/>
        <v>437.69837999999999</v>
      </c>
      <c r="J28" s="598">
        <f t="shared" si="6"/>
        <v>463.96028279999996</v>
      </c>
      <c r="K28" s="598">
        <f t="shared" si="6"/>
        <v>491.79789976799998</v>
      </c>
    </row>
    <row r="29" spans="1:11" ht="18" customHeight="1" thickBot="1" x14ac:dyDescent="0.25">
      <c r="A29" s="584"/>
      <c r="B29" s="574" t="s">
        <v>844</v>
      </c>
      <c r="C29" s="569">
        <v>450</v>
      </c>
      <c r="D29" s="569">
        <v>477</v>
      </c>
      <c r="E29" s="598">
        <f t="shared" si="2"/>
        <v>500.85</v>
      </c>
      <c r="F29" s="598">
        <f t="shared" si="10"/>
        <v>496.08</v>
      </c>
      <c r="G29" s="598">
        <f t="shared" si="11"/>
        <v>486.54</v>
      </c>
      <c r="H29" s="598">
        <f t="shared" si="12"/>
        <v>530.90100000000007</v>
      </c>
      <c r="I29" s="598">
        <f t="shared" si="6"/>
        <v>562.75506000000007</v>
      </c>
      <c r="J29" s="598">
        <f t="shared" si="6"/>
        <v>596.52036360000011</v>
      </c>
      <c r="K29" s="598">
        <f t="shared" si="6"/>
        <v>632.31158541600007</v>
      </c>
    </row>
    <row r="30" spans="1:11" ht="18" customHeight="1" thickBot="1" x14ac:dyDescent="0.25">
      <c r="A30" s="584"/>
      <c r="B30" s="570"/>
      <c r="C30" s="569"/>
      <c r="D30" s="569"/>
      <c r="E30" s="569"/>
      <c r="F30" s="569"/>
      <c r="G30" s="569"/>
      <c r="H30" s="569"/>
      <c r="I30" s="569"/>
      <c r="J30" s="569"/>
      <c r="K30" s="569"/>
    </row>
    <row r="31" spans="1:11" ht="18" customHeight="1" thickBot="1" x14ac:dyDescent="0.25">
      <c r="A31" s="584"/>
      <c r="B31" s="568" t="s">
        <v>806</v>
      </c>
      <c r="C31" s="569"/>
      <c r="D31" s="569"/>
      <c r="E31" s="569"/>
      <c r="F31" s="569"/>
      <c r="G31" s="569"/>
      <c r="H31" s="569"/>
      <c r="I31" s="569"/>
      <c r="J31" s="569"/>
      <c r="K31" s="569"/>
    </row>
    <row r="32" spans="1:11" ht="18" customHeight="1" thickBot="1" x14ac:dyDescent="0.25">
      <c r="A32" s="572" t="s">
        <v>800</v>
      </c>
      <c r="B32" s="571" t="s">
        <v>807</v>
      </c>
      <c r="C32" s="569"/>
      <c r="D32" s="569"/>
      <c r="E32" s="569"/>
      <c r="F32" s="569"/>
      <c r="G32" s="569"/>
      <c r="H32" s="569"/>
      <c r="I32" s="569"/>
      <c r="J32" s="569"/>
      <c r="K32" s="569"/>
    </row>
    <row r="33" spans="1:11" ht="29.25" customHeight="1" thickBot="1" x14ac:dyDescent="0.25">
      <c r="A33" s="584"/>
      <c r="B33" s="574" t="s">
        <v>845</v>
      </c>
      <c r="C33" s="569">
        <v>300</v>
      </c>
      <c r="D33" s="569">
        <v>318</v>
      </c>
      <c r="E33" s="598">
        <f t="shared" ref="E33:E34" si="13">D33*$E$5+D33</f>
        <v>333.9</v>
      </c>
      <c r="F33" s="598">
        <f t="shared" ref="F33:F34" si="14">D33*$F$5+D33</f>
        <v>330.72</v>
      </c>
      <c r="G33" s="598">
        <f t="shared" ref="G33:G34" si="15">D33*$G$5+D33</f>
        <v>324.36</v>
      </c>
      <c r="H33" s="598">
        <f t="shared" ref="H33:H34" si="16">E33*$H$5+E33</f>
        <v>353.93399999999997</v>
      </c>
      <c r="I33" s="598">
        <f t="shared" ref="I33:K34" si="17">H33*$I$5+H33</f>
        <v>375.17003999999997</v>
      </c>
      <c r="J33" s="598">
        <f t="shared" si="17"/>
        <v>397.6802424</v>
      </c>
      <c r="K33" s="598">
        <f t="shared" si="17"/>
        <v>421.54105694399999</v>
      </c>
    </row>
    <row r="34" spans="1:11" ht="43.5" customHeight="1" thickBot="1" x14ac:dyDescent="0.25">
      <c r="A34" s="584"/>
      <c r="B34" s="574" t="s">
        <v>846</v>
      </c>
      <c r="C34" s="569">
        <v>150</v>
      </c>
      <c r="D34" s="569">
        <v>159</v>
      </c>
      <c r="E34" s="598">
        <f t="shared" si="13"/>
        <v>166.95</v>
      </c>
      <c r="F34" s="598">
        <f t="shared" si="14"/>
        <v>165.36</v>
      </c>
      <c r="G34" s="598">
        <f t="shared" si="15"/>
        <v>162.18</v>
      </c>
      <c r="H34" s="598">
        <f t="shared" si="16"/>
        <v>176.96699999999998</v>
      </c>
      <c r="I34" s="598">
        <f t="shared" si="17"/>
        <v>187.58501999999999</v>
      </c>
      <c r="J34" s="598">
        <f t="shared" si="17"/>
        <v>198.8401212</v>
      </c>
      <c r="K34" s="598">
        <f t="shared" si="17"/>
        <v>210.770528472</v>
      </c>
    </row>
    <row r="35" spans="1:11" ht="18" customHeight="1" thickBot="1" x14ac:dyDescent="0.25">
      <c r="A35" s="572" t="s">
        <v>808</v>
      </c>
      <c r="B35" s="571" t="s">
        <v>809</v>
      </c>
      <c r="C35" s="569"/>
      <c r="D35" s="569"/>
      <c r="E35" s="569"/>
      <c r="F35" s="569"/>
      <c r="G35" s="569"/>
      <c r="H35" s="569"/>
      <c r="I35" s="569"/>
      <c r="J35" s="569"/>
      <c r="K35" s="569"/>
    </row>
    <row r="36" spans="1:11" ht="18" customHeight="1" thickBot="1" x14ac:dyDescent="0.25">
      <c r="A36" s="584"/>
      <c r="B36" s="573" t="s">
        <v>847</v>
      </c>
      <c r="C36" s="569"/>
      <c r="D36" s="569"/>
      <c r="E36" s="569"/>
      <c r="F36" s="569"/>
      <c r="G36" s="569"/>
      <c r="H36" s="569"/>
      <c r="I36" s="569"/>
      <c r="J36" s="569"/>
      <c r="K36" s="569"/>
    </row>
    <row r="37" spans="1:11" ht="18" customHeight="1" thickBot="1" x14ac:dyDescent="0.25">
      <c r="A37" s="584"/>
      <c r="B37" s="574" t="s">
        <v>848</v>
      </c>
      <c r="C37" s="569">
        <v>2500</v>
      </c>
      <c r="D37" s="569">
        <v>2650</v>
      </c>
      <c r="E37" s="598">
        <f t="shared" ref="E37:E48" si="18">D37*$E$5+D37</f>
        <v>2782.5</v>
      </c>
      <c r="F37" s="598">
        <f t="shared" ref="F37:F44" si="19">D37*$F$5+D37</f>
        <v>2756</v>
      </c>
      <c r="G37" s="598">
        <f t="shared" ref="G37:G44" si="20">D37*$G$5+D37</f>
        <v>2703</v>
      </c>
      <c r="H37" s="598">
        <f t="shared" ref="H37:H44" si="21">E37*$H$5+E37</f>
        <v>2949.45</v>
      </c>
      <c r="I37" s="598">
        <f t="shared" ref="I37:K48" si="22">H37*$I$5+H37</f>
        <v>3126.4169999999999</v>
      </c>
      <c r="J37" s="598">
        <f t="shared" si="22"/>
        <v>3314.0020199999999</v>
      </c>
      <c r="K37" s="598">
        <f t="shared" si="22"/>
        <v>3512.8421411999998</v>
      </c>
    </row>
    <row r="38" spans="1:11" ht="18" customHeight="1" thickBot="1" x14ac:dyDescent="0.25">
      <c r="A38" s="584"/>
      <c r="B38" s="574" t="s">
        <v>849</v>
      </c>
      <c r="C38" s="569">
        <v>4000</v>
      </c>
      <c r="D38" s="569">
        <v>4240</v>
      </c>
      <c r="E38" s="598">
        <f t="shared" si="18"/>
        <v>4452</v>
      </c>
      <c r="F38" s="598">
        <f t="shared" si="19"/>
        <v>4409.6000000000004</v>
      </c>
      <c r="G38" s="598">
        <f t="shared" si="20"/>
        <v>4324.8</v>
      </c>
      <c r="H38" s="598">
        <f t="shared" si="21"/>
        <v>4719.12</v>
      </c>
      <c r="I38" s="598">
        <f t="shared" si="22"/>
        <v>5002.2672000000002</v>
      </c>
      <c r="J38" s="598">
        <f t="shared" si="22"/>
        <v>5302.4032320000006</v>
      </c>
      <c r="K38" s="598">
        <f t="shared" si="22"/>
        <v>5620.5474259200009</v>
      </c>
    </row>
    <row r="39" spans="1:11" ht="18" customHeight="1" thickBot="1" x14ac:dyDescent="0.25">
      <c r="A39" s="584"/>
      <c r="B39" s="574" t="s">
        <v>850</v>
      </c>
      <c r="C39" s="569">
        <v>5500</v>
      </c>
      <c r="D39" s="569">
        <v>5830</v>
      </c>
      <c r="E39" s="598">
        <f t="shared" si="18"/>
        <v>6121.5</v>
      </c>
      <c r="F39" s="598">
        <f t="shared" si="19"/>
        <v>6063.2</v>
      </c>
      <c r="G39" s="598">
        <f t="shared" si="20"/>
        <v>5946.6</v>
      </c>
      <c r="H39" s="598">
        <f t="shared" si="21"/>
        <v>6488.79</v>
      </c>
      <c r="I39" s="598">
        <f t="shared" si="22"/>
        <v>6878.1174000000001</v>
      </c>
      <c r="J39" s="598">
        <f t="shared" si="22"/>
        <v>7290.8044440000003</v>
      </c>
      <c r="K39" s="598">
        <f t="shared" si="22"/>
        <v>7728.2527106400003</v>
      </c>
    </row>
    <row r="40" spans="1:11" ht="18" customHeight="1" thickBot="1" x14ac:dyDescent="0.25">
      <c r="A40" s="584"/>
      <c r="B40" s="574" t="s">
        <v>851</v>
      </c>
      <c r="C40" s="569">
        <v>7000</v>
      </c>
      <c r="D40" s="569">
        <v>7420</v>
      </c>
      <c r="E40" s="598">
        <f t="shared" si="18"/>
        <v>7791</v>
      </c>
      <c r="F40" s="598">
        <f t="shared" si="19"/>
        <v>7716.8</v>
      </c>
      <c r="G40" s="598">
        <f t="shared" si="20"/>
        <v>7568.4</v>
      </c>
      <c r="H40" s="598">
        <f t="shared" si="21"/>
        <v>8258.4599999999991</v>
      </c>
      <c r="I40" s="598">
        <f t="shared" si="22"/>
        <v>8753.9675999999999</v>
      </c>
      <c r="J40" s="598">
        <f t="shared" si="22"/>
        <v>9279.2056560000001</v>
      </c>
      <c r="K40" s="598">
        <f t="shared" si="22"/>
        <v>9835.9579953600005</v>
      </c>
    </row>
    <row r="41" spans="1:11" ht="18" customHeight="1" thickBot="1" x14ac:dyDescent="0.25">
      <c r="A41" s="584"/>
      <c r="B41" s="574" t="s">
        <v>852</v>
      </c>
      <c r="C41" s="569">
        <v>500</v>
      </c>
      <c r="D41" s="569">
        <v>530</v>
      </c>
      <c r="E41" s="598">
        <f t="shared" si="18"/>
        <v>556.5</v>
      </c>
      <c r="F41" s="598">
        <f t="shared" si="19"/>
        <v>551.20000000000005</v>
      </c>
      <c r="G41" s="598">
        <f t="shared" si="20"/>
        <v>540.6</v>
      </c>
      <c r="H41" s="598">
        <f t="shared" si="21"/>
        <v>589.89</v>
      </c>
      <c r="I41" s="598">
        <f t="shared" si="22"/>
        <v>625.28340000000003</v>
      </c>
      <c r="J41" s="598">
        <f t="shared" si="22"/>
        <v>662.80040400000007</v>
      </c>
      <c r="K41" s="598">
        <f t="shared" si="22"/>
        <v>702.56842824000012</v>
      </c>
    </row>
    <row r="42" spans="1:11" ht="18" customHeight="1" thickBot="1" x14ac:dyDescent="0.25">
      <c r="A42" s="584"/>
      <c r="B42" s="574" t="s">
        <v>853</v>
      </c>
      <c r="C42" s="569">
        <v>1000</v>
      </c>
      <c r="D42" s="569">
        <v>1060</v>
      </c>
      <c r="E42" s="598">
        <f t="shared" si="18"/>
        <v>1113</v>
      </c>
      <c r="F42" s="598">
        <f t="shared" si="19"/>
        <v>1102.4000000000001</v>
      </c>
      <c r="G42" s="598">
        <f t="shared" si="20"/>
        <v>1081.2</v>
      </c>
      <c r="H42" s="598">
        <f t="shared" si="21"/>
        <v>1179.78</v>
      </c>
      <c r="I42" s="598">
        <f t="shared" si="22"/>
        <v>1250.5668000000001</v>
      </c>
      <c r="J42" s="598">
        <f t="shared" si="22"/>
        <v>1325.6008080000001</v>
      </c>
      <c r="K42" s="598">
        <f t="shared" si="22"/>
        <v>1405.1368564800002</v>
      </c>
    </row>
    <row r="43" spans="1:11" ht="18" customHeight="1" thickBot="1" x14ac:dyDescent="0.25">
      <c r="A43" s="584"/>
      <c r="B43" s="574" t="s">
        <v>854</v>
      </c>
      <c r="C43" s="569">
        <v>350</v>
      </c>
      <c r="D43" s="569">
        <v>371</v>
      </c>
      <c r="E43" s="598">
        <f t="shared" si="18"/>
        <v>389.55</v>
      </c>
      <c r="F43" s="598">
        <f t="shared" si="19"/>
        <v>385.84</v>
      </c>
      <c r="G43" s="598">
        <f t="shared" si="20"/>
        <v>378.42</v>
      </c>
      <c r="H43" s="598">
        <f t="shared" si="21"/>
        <v>412.923</v>
      </c>
      <c r="I43" s="598">
        <f t="shared" si="22"/>
        <v>437.69837999999999</v>
      </c>
      <c r="J43" s="598">
        <f t="shared" si="22"/>
        <v>463.96028279999996</v>
      </c>
      <c r="K43" s="598">
        <f t="shared" si="22"/>
        <v>491.79789976799998</v>
      </c>
    </row>
    <row r="44" spans="1:11" ht="30.75" customHeight="1" thickBot="1" x14ac:dyDescent="0.25">
      <c r="A44" s="584"/>
      <c r="B44" s="574" t="s">
        <v>855</v>
      </c>
      <c r="C44" s="569">
        <v>1200</v>
      </c>
      <c r="D44" s="569">
        <v>1272</v>
      </c>
      <c r="E44" s="598">
        <f t="shared" si="18"/>
        <v>1335.6</v>
      </c>
      <c r="F44" s="598">
        <f t="shared" si="19"/>
        <v>1322.88</v>
      </c>
      <c r="G44" s="598">
        <f t="shared" si="20"/>
        <v>1297.44</v>
      </c>
      <c r="H44" s="598">
        <f t="shared" si="21"/>
        <v>1415.7359999999999</v>
      </c>
      <c r="I44" s="598">
        <f t="shared" si="22"/>
        <v>1500.6801599999999</v>
      </c>
      <c r="J44" s="598">
        <f t="shared" si="22"/>
        <v>1590.7209696</v>
      </c>
      <c r="K44" s="598">
        <f t="shared" si="22"/>
        <v>1686.164227776</v>
      </c>
    </row>
    <row r="45" spans="1:11" ht="18" customHeight="1" thickBot="1" x14ac:dyDescent="0.25">
      <c r="A45" s="584"/>
      <c r="B45" s="573" t="s">
        <v>856</v>
      </c>
      <c r="C45" s="569"/>
      <c r="D45" s="569"/>
      <c r="E45" s="569"/>
      <c r="F45" s="569"/>
      <c r="G45" s="569"/>
      <c r="H45" s="569"/>
      <c r="I45" s="569"/>
      <c r="J45" s="569"/>
      <c r="K45" s="569"/>
    </row>
    <row r="46" spans="1:11" ht="18" customHeight="1" thickBot="1" x14ac:dyDescent="0.25">
      <c r="A46" s="584"/>
      <c r="B46" s="574" t="s">
        <v>857</v>
      </c>
      <c r="C46" s="569">
        <v>1200</v>
      </c>
      <c r="D46" s="569">
        <v>1272</v>
      </c>
      <c r="E46" s="598">
        <f t="shared" si="18"/>
        <v>1335.6</v>
      </c>
      <c r="F46" s="598">
        <f t="shared" ref="F46:F48" si="23">D46*$F$5+D46</f>
        <v>1322.88</v>
      </c>
      <c r="G46" s="598">
        <f t="shared" ref="G46:G48" si="24">D46*$G$5+D46</f>
        <v>1297.44</v>
      </c>
      <c r="H46" s="598">
        <f t="shared" ref="H46:H48" si="25">E46*$H$5+E46</f>
        <v>1415.7359999999999</v>
      </c>
      <c r="I46" s="598">
        <f t="shared" si="22"/>
        <v>1500.6801599999999</v>
      </c>
      <c r="J46" s="598">
        <f t="shared" si="22"/>
        <v>1590.7209696</v>
      </c>
      <c r="K46" s="598">
        <f t="shared" si="22"/>
        <v>1686.164227776</v>
      </c>
    </row>
    <row r="47" spans="1:11" ht="18" customHeight="1" thickBot="1" x14ac:dyDescent="0.25">
      <c r="A47" s="584"/>
      <c r="B47" s="574" t="s">
        <v>858</v>
      </c>
      <c r="C47" s="569">
        <v>500</v>
      </c>
      <c r="D47" s="569">
        <v>530</v>
      </c>
      <c r="E47" s="598">
        <f t="shared" si="18"/>
        <v>556.5</v>
      </c>
      <c r="F47" s="598">
        <f t="shared" si="23"/>
        <v>551.20000000000005</v>
      </c>
      <c r="G47" s="598">
        <f t="shared" si="24"/>
        <v>540.6</v>
      </c>
      <c r="H47" s="598">
        <f t="shared" si="25"/>
        <v>589.89</v>
      </c>
      <c r="I47" s="598">
        <f t="shared" si="22"/>
        <v>625.28340000000003</v>
      </c>
      <c r="J47" s="598">
        <f t="shared" si="22"/>
        <v>662.80040400000007</v>
      </c>
      <c r="K47" s="598">
        <f t="shared" si="22"/>
        <v>702.56842824000012</v>
      </c>
    </row>
    <row r="48" spans="1:11" ht="18" customHeight="1" thickBot="1" x14ac:dyDescent="0.25">
      <c r="A48" s="584"/>
      <c r="B48" s="574" t="s">
        <v>859</v>
      </c>
      <c r="C48" s="569">
        <v>5000</v>
      </c>
      <c r="D48" s="569">
        <v>5300</v>
      </c>
      <c r="E48" s="598">
        <f t="shared" si="18"/>
        <v>5565</v>
      </c>
      <c r="F48" s="598">
        <f t="shared" si="23"/>
        <v>5512</v>
      </c>
      <c r="G48" s="598">
        <f t="shared" si="24"/>
        <v>5406</v>
      </c>
      <c r="H48" s="598">
        <f t="shared" si="25"/>
        <v>5898.9</v>
      </c>
      <c r="I48" s="598">
        <f t="shared" si="22"/>
        <v>6252.8339999999998</v>
      </c>
      <c r="J48" s="598">
        <f t="shared" si="22"/>
        <v>6628.0040399999998</v>
      </c>
      <c r="K48" s="598">
        <f t="shared" si="22"/>
        <v>7025.6842823999996</v>
      </c>
    </row>
    <row r="49" spans="1:11" ht="18" customHeight="1" thickBot="1" x14ac:dyDescent="0.25">
      <c r="A49" s="584"/>
      <c r="B49" s="573" t="s">
        <v>860</v>
      </c>
      <c r="C49" s="569" t="s">
        <v>810</v>
      </c>
      <c r="D49" s="569"/>
      <c r="E49" s="569"/>
      <c r="F49" s="569"/>
      <c r="G49" s="569"/>
      <c r="H49" s="569"/>
      <c r="I49" s="569"/>
      <c r="J49" s="569"/>
      <c r="K49" s="569"/>
    </row>
    <row r="50" spans="1:11" ht="18" customHeight="1" thickBot="1" x14ac:dyDescent="0.25">
      <c r="A50" s="584"/>
      <c r="B50" s="573" t="s">
        <v>861</v>
      </c>
      <c r="C50" s="569" t="s">
        <v>811</v>
      </c>
      <c r="D50" s="569"/>
      <c r="E50" s="569"/>
      <c r="F50" s="569"/>
      <c r="G50" s="569"/>
      <c r="H50" s="569"/>
      <c r="I50" s="569"/>
      <c r="J50" s="569"/>
      <c r="K50" s="569"/>
    </row>
    <row r="51" spans="1:11" ht="18" customHeight="1" thickBot="1" x14ac:dyDescent="0.25">
      <c r="A51" s="572" t="s">
        <v>802</v>
      </c>
      <c r="B51" s="571" t="s">
        <v>812</v>
      </c>
      <c r="C51" s="569"/>
      <c r="D51" s="569"/>
      <c r="E51" s="569"/>
      <c r="F51" s="569"/>
      <c r="G51" s="569"/>
      <c r="H51" s="569"/>
      <c r="I51" s="569"/>
      <c r="J51" s="569"/>
      <c r="K51" s="569"/>
    </row>
    <row r="52" spans="1:11" ht="27.75" customHeight="1" thickBot="1" x14ac:dyDescent="0.25">
      <c r="A52" s="584"/>
      <c r="B52" s="573" t="s">
        <v>862</v>
      </c>
      <c r="C52" s="569"/>
      <c r="D52" s="569"/>
      <c r="E52" s="569"/>
      <c r="F52" s="569"/>
      <c r="G52" s="569"/>
      <c r="H52" s="569"/>
      <c r="I52" s="569"/>
      <c r="J52" s="569"/>
      <c r="K52" s="569"/>
    </row>
    <row r="53" spans="1:11" ht="18" customHeight="1" thickBot="1" x14ac:dyDescent="0.25">
      <c r="A53" s="584"/>
      <c r="B53" s="574" t="s">
        <v>863</v>
      </c>
      <c r="C53" s="569">
        <v>5000</v>
      </c>
      <c r="D53" s="569">
        <v>5300</v>
      </c>
      <c r="E53" s="598">
        <f t="shared" ref="E53:E68" si="26">D53*$E$5+D53</f>
        <v>5565</v>
      </c>
      <c r="F53" s="598">
        <f t="shared" ref="F53:F57" si="27">D53*$F$5+D53</f>
        <v>5512</v>
      </c>
      <c r="G53" s="598">
        <f t="shared" ref="G53:G57" si="28">D53*$G$5+D53</f>
        <v>5406</v>
      </c>
      <c r="H53" s="598">
        <f t="shared" ref="H53:H57" si="29">E53*$H$5+E53</f>
        <v>5898.9</v>
      </c>
      <c r="I53" s="598">
        <f t="shared" ref="I53:K68" si="30">H53*$I$5+H53</f>
        <v>6252.8339999999998</v>
      </c>
      <c r="J53" s="598">
        <f t="shared" si="30"/>
        <v>6628.0040399999998</v>
      </c>
      <c r="K53" s="598">
        <f t="shared" si="30"/>
        <v>7025.6842823999996</v>
      </c>
    </row>
    <row r="54" spans="1:11" ht="18" customHeight="1" thickBot="1" x14ac:dyDescent="0.25">
      <c r="A54" s="584"/>
      <c r="B54" s="574" t="s">
        <v>864</v>
      </c>
      <c r="C54" s="569">
        <v>6500</v>
      </c>
      <c r="D54" s="569">
        <v>6890</v>
      </c>
      <c r="E54" s="598">
        <f t="shared" si="26"/>
        <v>7234.5</v>
      </c>
      <c r="F54" s="598">
        <f t="shared" si="27"/>
        <v>7165.6</v>
      </c>
      <c r="G54" s="598">
        <f t="shared" si="28"/>
        <v>7027.8</v>
      </c>
      <c r="H54" s="598">
        <f t="shared" si="29"/>
        <v>7668.57</v>
      </c>
      <c r="I54" s="598">
        <f t="shared" si="30"/>
        <v>8128.6841999999997</v>
      </c>
      <c r="J54" s="598">
        <f t="shared" si="30"/>
        <v>8616.4052520000005</v>
      </c>
      <c r="K54" s="598">
        <f t="shared" si="30"/>
        <v>9133.3895671200007</v>
      </c>
    </row>
    <row r="55" spans="1:11" ht="18" customHeight="1" thickBot="1" x14ac:dyDescent="0.25">
      <c r="A55" s="584"/>
      <c r="B55" s="574" t="s">
        <v>865</v>
      </c>
      <c r="C55" s="569">
        <v>8000</v>
      </c>
      <c r="D55" s="569">
        <v>8480</v>
      </c>
      <c r="E55" s="598">
        <f t="shared" si="26"/>
        <v>8904</v>
      </c>
      <c r="F55" s="598">
        <f t="shared" si="27"/>
        <v>8819.2000000000007</v>
      </c>
      <c r="G55" s="598">
        <f t="shared" si="28"/>
        <v>8649.6</v>
      </c>
      <c r="H55" s="598">
        <f t="shared" si="29"/>
        <v>9438.24</v>
      </c>
      <c r="I55" s="598">
        <f t="shared" si="30"/>
        <v>10004.5344</v>
      </c>
      <c r="J55" s="598">
        <f t="shared" si="30"/>
        <v>10604.806464000001</v>
      </c>
      <c r="K55" s="598">
        <f t="shared" si="30"/>
        <v>11241.094851840002</v>
      </c>
    </row>
    <row r="56" spans="1:11" ht="18" customHeight="1" thickBot="1" x14ac:dyDescent="0.25">
      <c r="A56" s="584"/>
      <c r="B56" s="574" t="s">
        <v>866</v>
      </c>
      <c r="C56" s="569" t="s">
        <v>867</v>
      </c>
      <c r="D56" s="569">
        <v>10600</v>
      </c>
      <c r="E56" s="598">
        <f t="shared" si="26"/>
        <v>11130</v>
      </c>
      <c r="F56" s="598">
        <f t="shared" si="27"/>
        <v>11024</v>
      </c>
      <c r="G56" s="598">
        <f t="shared" si="28"/>
        <v>10812</v>
      </c>
      <c r="H56" s="598">
        <f t="shared" si="29"/>
        <v>11797.8</v>
      </c>
      <c r="I56" s="598">
        <f t="shared" si="30"/>
        <v>12505.668</v>
      </c>
      <c r="J56" s="598">
        <f t="shared" si="30"/>
        <v>13256.00808</v>
      </c>
      <c r="K56" s="598">
        <f t="shared" si="30"/>
        <v>14051.368564799999</v>
      </c>
    </row>
    <row r="57" spans="1:11" ht="18" customHeight="1" thickBot="1" x14ac:dyDescent="0.25">
      <c r="A57" s="584"/>
      <c r="B57" s="574" t="s">
        <v>868</v>
      </c>
      <c r="C57" s="569" t="s">
        <v>869</v>
      </c>
      <c r="D57" s="569" t="s">
        <v>870</v>
      </c>
      <c r="E57" s="598">
        <f t="shared" si="26"/>
        <v>16695</v>
      </c>
      <c r="F57" s="598">
        <f t="shared" si="27"/>
        <v>16536</v>
      </c>
      <c r="G57" s="598">
        <f t="shared" si="28"/>
        <v>16218</v>
      </c>
      <c r="H57" s="598">
        <f t="shared" si="29"/>
        <v>17696.7</v>
      </c>
      <c r="I57" s="598">
        <f t="shared" si="30"/>
        <v>18758.502</v>
      </c>
      <c r="J57" s="598">
        <f t="shared" si="30"/>
        <v>19884.012119999999</v>
      </c>
      <c r="K57" s="598">
        <f t="shared" si="30"/>
        <v>21077.052847200001</v>
      </c>
    </row>
    <row r="58" spans="1:11" ht="18" customHeight="1" thickBot="1" x14ac:dyDescent="0.25">
      <c r="A58" s="584"/>
      <c r="B58" s="573" t="s">
        <v>871</v>
      </c>
      <c r="C58" s="569"/>
      <c r="D58" s="569"/>
      <c r="E58" s="569"/>
      <c r="F58" s="569"/>
      <c r="G58" s="569"/>
      <c r="H58" s="569"/>
      <c r="I58" s="569"/>
      <c r="J58" s="569"/>
      <c r="K58" s="569"/>
    </row>
    <row r="59" spans="1:11" ht="18" customHeight="1" thickBot="1" x14ac:dyDescent="0.25">
      <c r="A59" s="584"/>
      <c r="B59" s="574" t="s">
        <v>863</v>
      </c>
      <c r="C59" s="569">
        <v>7000</v>
      </c>
      <c r="D59" s="569">
        <v>7420</v>
      </c>
      <c r="E59" s="598">
        <f t="shared" si="26"/>
        <v>7791</v>
      </c>
      <c r="F59" s="598">
        <f t="shared" ref="F59:F63" si="31">D59*$F$5+D59</f>
        <v>7716.8</v>
      </c>
      <c r="G59" s="598">
        <f t="shared" ref="G59:G63" si="32">D59*$G$5+D59</f>
        <v>7568.4</v>
      </c>
      <c r="H59" s="598">
        <f t="shared" ref="H59:H63" si="33">E59*$H$5+E59</f>
        <v>8258.4599999999991</v>
      </c>
      <c r="I59" s="598">
        <f t="shared" si="30"/>
        <v>8753.9675999999999</v>
      </c>
      <c r="J59" s="598">
        <f t="shared" si="30"/>
        <v>9279.2056560000001</v>
      </c>
      <c r="K59" s="598">
        <f t="shared" si="30"/>
        <v>9835.9579953600005</v>
      </c>
    </row>
    <row r="60" spans="1:11" ht="18" customHeight="1" thickBot="1" x14ac:dyDescent="0.25">
      <c r="A60" s="584"/>
      <c r="B60" s="574" t="s">
        <v>872</v>
      </c>
      <c r="C60" s="569">
        <v>8500</v>
      </c>
      <c r="D60" s="569">
        <v>9010</v>
      </c>
      <c r="E60" s="598">
        <f t="shared" si="26"/>
        <v>9460.5</v>
      </c>
      <c r="F60" s="598">
        <f t="shared" si="31"/>
        <v>9370.4</v>
      </c>
      <c r="G60" s="598">
        <f t="shared" si="32"/>
        <v>9190.2000000000007</v>
      </c>
      <c r="H60" s="598">
        <f t="shared" si="33"/>
        <v>10028.129999999999</v>
      </c>
      <c r="I60" s="598">
        <f t="shared" si="30"/>
        <v>10629.817799999999</v>
      </c>
      <c r="J60" s="598">
        <f t="shared" si="30"/>
        <v>11267.606867999999</v>
      </c>
      <c r="K60" s="598">
        <f t="shared" si="30"/>
        <v>11943.663280079998</v>
      </c>
    </row>
    <row r="61" spans="1:11" ht="18" customHeight="1" thickBot="1" x14ac:dyDescent="0.25">
      <c r="A61" s="584"/>
      <c r="B61" s="574" t="s">
        <v>873</v>
      </c>
      <c r="C61" s="569" t="s">
        <v>867</v>
      </c>
      <c r="D61" s="569">
        <v>10600</v>
      </c>
      <c r="E61" s="598">
        <f t="shared" si="26"/>
        <v>11130</v>
      </c>
      <c r="F61" s="598">
        <f t="shared" si="31"/>
        <v>11024</v>
      </c>
      <c r="G61" s="598">
        <f t="shared" si="32"/>
        <v>10812</v>
      </c>
      <c r="H61" s="598">
        <f t="shared" si="33"/>
        <v>11797.8</v>
      </c>
      <c r="I61" s="598">
        <f t="shared" si="30"/>
        <v>12505.668</v>
      </c>
      <c r="J61" s="598">
        <f t="shared" si="30"/>
        <v>13256.00808</v>
      </c>
      <c r="K61" s="598">
        <f t="shared" si="30"/>
        <v>14051.368564799999</v>
      </c>
    </row>
    <row r="62" spans="1:11" ht="18" customHeight="1" thickBot="1" x14ac:dyDescent="0.25">
      <c r="A62" s="584"/>
      <c r="B62" s="574" t="s">
        <v>866</v>
      </c>
      <c r="C62" s="569" t="s">
        <v>874</v>
      </c>
      <c r="D62" s="569">
        <v>12720</v>
      </c>
      <c r="E62" s="598">
        <f t="shared" si="26"/>
        <v>13356</v>
      </c>
      <c r="F62" s="598">
        <f t="shared" si="31"/>
        <v>13228.8</v>
      </c>
      <c r="G62" s="598">
        <f t="shared" si="32"/>
        <v>12974.4</v>
      </c>
      <c r="H62" s="598">
        <f t="shared" si="33"/>
        <v>14157.36</v>
      </c>
      <c r="I62" s="598">
        <f t="shared" si="30"/>
        <v>15006.801600000001</v>
      </c>
      <c r="J62" s="598">
        <f t="shared" si="30"/>
        <v>15907.209696</v>
      </c>
      <c r="K62" s="598">
        <f t="shared" si="30"/>
        <v>16861.642277759998</v>
      </c>
    </row>
    <row r="63" spans="1:11" ht="18" customHeight="1" thickBot="1" x14ac:dyDescent="0.25">
      <c r="A63" s="584"/>
      <c r="B63" s="574" t="s">
        <v>868</v>
      </c>
      <c r="C63" s="569" t="s">
        <v>869</v>
      </c>
      <c r="D63" s="569">
        <v>15900</v>
      </c>
      <c r="E63" s="598">
        <f t="shared" si="26"/>
        <v>16695</v>
      </c>
      <c r="F63" s="598">
        <f t="shared" si="31"/>
        <v>16536</v>
      </c>
      <c r="G63" s="598">
        <f t="shared" si="32"/>
        <v>16218</v>
      </c>
      <c r="H63" s="598">
        <f t="shared" si="33"/>
        <v>17696.7</v>
      </c>
      <c r="I63" s="598">
        <f t="shared" si="30"/>
        <v>18758.502</v>
      </c>
      <c r="J63" s="598">
        <f t="shared" si="30"/>
        <v>19884.012119999999</v>
      </c>
      <c r="K63" s="598">
        <f t="shared" si="30"/>
        <v>21077.052847200001</v>
      </c>
    </row>
    <row r="64" spans="1:11" ht="18" customHeight="1" thickBot="1" x14ac:dyDescent="0.25">
      <c r="A64" s="584"/>
      <c r="B64" s="573" t="s">
        <v>875</v>
      </c>
      <c r="C64" s="569"/>
      <c r="D64" s="569"/>
      <c r="E64" s="598">
        <f t="shared" si="26"/>
        <v>0</v>
      </c>
      <c r="F64" s="598">
        <f t="shared" ref="F64:F68" si="34">D64*$F$5+D64</f>
        <v>0</v>
      </c>
      <c r="G64" s="598">
        <f t="shared" ref="G64:G68" si="35">D64*$G$5+D64</f>
        <v>0</v>
      </c>
      <c r="H64" s="598">
        <f t="shared" ref="H64:H68" si="36">E64*$H$5+E64</f>
        <v>0</v>
      </c>
      <c r="I64" s="598">
        <f t="shared" si="30"/>
        <v>0</v>
      </c>
      <c r="J64" s="598">
        <f t="shared" si="30"/>
        <v>0</v>
      </c>
      <c r="K64" s="598">
        <f t="shared" si="30"/>
        <v>0</v>
      </c>
    </row>
    <row r="65" spans="1:11" ht="18" customHeight="1" thickBot="1" x14ac:dyDescent="0.25">
      <c r="A65" s="584"/>
      <c r="B65" s="574" t="s">
        <v>876</v>
      </c>
      <c r="C65" s="569">
        <v>5000</v>
      </c>
      <c r="D65" s="569">
        <v>5300</v>
      </c>
      <c r="E65" s="598">
        <f t="shared" si="26"/>
        <v>5565</v>
      </c>
      <c r="F65" s="598">
        <f t="shared" si="34"/>
        <v>5512</v>
      </c>
      <c r="G65" s="598">
        <f t="shared" si="35"/>
        <v>5406</v>
      </c>
      <c r="H65" s="598">
        <f t="shared" si="36"/>
        <v>5898.9</v>
      </c>
      <c r="I65" s="598">
        <f t="shared" si="30"/>
        <v>6252.8339999999998</v>
      </c>
      <c r="J65" s="598">
        <f t="shared" si="30"/>
        <v>6628.0040399999998</v>
      </c>
      <c r="K65" s="598">
        <f t="shared" si="30"/>
        <v>7025.6842823999996</v>
      </c>
    </row>
    <row r="66" spans="1:11" ht="18" customHeight="1" thickBot="1" x14ac:dyDescent="0.25">
      <c r="A66" s="584"/>
      <c r="B66" s="574" t="s">
        <v>877</v>
      </c>
      <c r="C66" s="569">
        <v>600</v>
      </c>
      <c r="D66" s="569">
        <v>636</v>
      </c>
      <c r="E66" s="598">
        <f t="shared" si="26"/>
        <v>667.8</v>
      </c>
      <c r="F66" s="598">
        <f t="shared" si="34"/>
        <v>661.44</v>
      </c>
      <c r="G66" s="598">
        <f t="shared" si="35"/>
        <v>648.72</v>
      </c>
      <c r="H66" s="598">
        <f t="shared" si="36"/>
        <v>707.86799999999994</v>
      </c>
      <c r="I66" s="598">
        <f t="shared" si="30"/>
        <v>750.34007999999994</v>
      </c>
      <c r="J66" s="598">
        <f t="shared" si="30"/>
        <v>795.36048479999999</v>
      </c>
      <c r="K66" s="598">
        <f t="shared" si="30"/>
        <v>843.08211388799998</v>
      </c>
    </row>
    <row r="67" spans="1:11" ht="18" customHeight="1" thickBot="1" x14ac:dyDescent="0.25">
      <c r="A67" s="584"/>
      <c r="B67" s="574" t="s">
        <v>878</v>
      </c>
      <c r="C67" s="569">
        <v>700</v>
      </c>
      <c r="D67" s="569">
        <v>742</v>
      </c>
      <c r="E67" s="598">
        <f t="shared" si="26"/>
        <v>779.1</v>
      </c>
      <c r="F67" s="598">
        <f t="shared" si="34"/>
        <v>771.68</v>
      </c>
      <c r="G67" s="598">
        <f t="shared" si="35"/>
        <v>756.84</v>
      </c>
      <c r="H67" s="598">
        <f t="shared" si="36"/>
        <v>825.846</v>
      </c>
      <c r="I67" s="598">
        <f t="shared" si="30"/>
        <v>875.39675999999997</v>
      </c>
      <c r="J67" s="598">
        <f t="shared" si="30"/>
        <v>927.92056559999992</v>
      </c>
      <c r="K67" s="598">
        <f t="shared" si="30"/>
        <v>983.59579953599996</v>
      </c>
    </row>
    <row r="68" spans="1:11" ht="18" customHeight="1" thickBot="1" x14ac:dyDescent="0.25">
      <c r="A68" s="584"/>
      <c r="B68" s="574" t="s">
        <v>879</v>
      </c>
      <c r="C68" s="569">
        <v>600</v>
      </c>
      <c r="D68" s="569">
        <v>636</v>
      </c>
      <c r="E68" s="598">
        <f t="shared" si="26"/>
        <v>667.8</v>
      </c>
      <c r="F68" s="598">
        <f t="shared" si="34"/>
        <v>661.44</v>
      </c>
      <c r="G68" s="598">
        <f t="shared" si="35"/>
        <v>648.72</v>
      </c>
      <c r="H68" s="598">
        <f t="shared" si="36"/>
        <v>707.86799999999994</v>
      </c>
      <c r="I68" s="598">
        <f t="shared" si="30"/>
        <v>750.34007999999994</v>
      </c>
      <c r="J68" s="598">
        <f t="shared" si="30"/>
        <v>795.36048479999999</v>
      </c>
      <c r="K68" s="598">
        <f t="shared" si="30"/>
        <v>843.08211388799998</v>
      </c>
    </row>
    <row r="69" spans="1:11" ht="18" customHeight="1" thickBot="1" x14ac:dyDescent="0.25">
      <c r="A69" s="584"/>
      <c r="B69" s="573" t="s">
        <v>880</v>
      </c>
      <c r="C69" s="569" t="s">
        <v>810</v>
      </c>
      <c r="D69" s="569"/>
      <c r="E69" s="569"/>
      <c r="F69" s="569"/>
      <c r="G69" s="569"/>
      <c r="H69" s="569"/>
      <c r="I69" s="569"/>
      <c r="J69" s="569"/>
      <c r="K69" s="569"/>
    </row>
    <row r="70" spans="1:11" ht="18" customHeight="1" thickBot="1" x14ac:dyDescent="0.25">
      <c r="A70" s="584"/>
      <c r="B70" s="573" t="s">
        <v>881</v>
      </c>
      <c r="C70" s="569" t="s">
        <v>811</v>
      </c>
      <c r="D70" s="569"/>
      <c r="E70" s="569"/>
      <c r="F70" s="569"/>
      <c r="G70" s="569"/>
      <c r="H70" s="569"/>
      <c r="I70" s="569"/>
      <c r="J70" s="569"/>
      <c r="K70" s="569"/>
    </row>
    <row r="71" spans="1:11" ht="18" customHeight="1" thickBot="1" x14ac:dyDescent="0.25">
      <c r="A71" s="572" t="s">
        <v>804</v>
      </c>
      <c r="B71" s="571" t="s">
        <v>813</v>
      </c>
      <c r="C71" s="569"/>
      <c r="D71" s="569"/>
      <c r="E71" s="569"/>
      <c r="F71" s="569"/>
      <c r="G71" s="569"/>
      <c r="H71" s="569"/>
      <c r="I71" s="569"/>
      <c r="J71" s="569"/>
      <c r="K71" s="569"/>
    </row>
    <row r="72" spans="1:11" ht="18" customHeight="1" thickBot="1" x14ac:dyDescent="0.25">
      <c r="A72" s="584"/>
      <c r="B72" s="573" t="s">
        <v>882</v>
      </c>
      <c r="C72" s="569"/>
      <c r="D72" s="569"/>
      <c r="E72" s="569"/>
      <c r="F72" s="569"/>
      <c r="G72" s="569"/>
      <c r="H72" s="569"/>
      <c r="I72" s="569"/>
      <c r="J72" s="569"/>
      <c r="K72" s="569"/>
    </row>
    <row r="73" spans="1:11" ht="18" customHeight="1" thickBot="1" x14ac:dyDescent="0.25">
      <c r="A73" s="584"/>
      <c r="B73" s="574" t="s">
        <v>863</v>
      </c>
      <c r="C73" s="569">
        <v>2000</v>
      </c>
      <c r="D73" s="569">
        <v>2120</v>
      </c>
      <c r="E73" s="598">
        <f t="shared" ref="E73:E87" si="37">D73*$E$5+D73</f>
        <v>2226</v>
      </c>
      <c r="F73" s="598">
        <f t="shared" ref="F73:F77" si="38">D73*$F$5+D73</f>
        <v>2204.8000000000002</v>
      </c>
      <c r="G73" s="598">
        <f t="shared" ref="G73:G77" si="39">D73*$G$5+D73</f>
        <v>2162.4</v>
      </c>
      <c r="H73" s="598">
        <f t="shared" ref="H73:H77" si="40">E73*$H$5+E73</f>
        <v>2359.56</v>
      </c>
      <c r="I73" s="598">
        <f t="shared" ref="I73:K87" si="41">H73*$I$5+H73</f>
        <v>2501.1336000000001</v>
      </c>
      <c r="J73" s="598">
        <f t="shared" si="41"/>
        <v>2651.2016160000003</v>
      </c>
      <c r="K73" s="598">
        <f t="shared" si="41"/>
        <v>2810.2737129600005</v>
      </c>
    </row>
    <row r="74" spans="1:11" ht="18" customHeight="1" thickBot="1" x14ac:dyDescent="0.25">
      <c r="A74" s="584"/>
      <c r="B74" s="574" t="s">
        <v>872</v>
      </c>
      <c r="C74" s="569">
        <v>3500</v>
      </c>
      <c r="D74" s="569">
        <v>3710</v>
      </c>
      <c r="E74" s="598">
        <f t="shared" si="37"/>
        <v>3895.5</v>
      </c>
      <c r="F74" s="598">
        <f t="shared" si="38"/>
        <v>3858.4</v>
      </c>
      <c r="G74" s="598">
        <f t="shared" si="39"/>
        <v>3784.2</v>
      </c>
      <c r="H74" s="598">
        <f t="shared" si="40"/>
        <v>4129.2299999999996</v>
      </c>
      <c r="I74" s="598">
        <f t="shared" si="41"/>
        <v>4376.9838</v>
      </c>
      <c r="J74" s="598">
        <f t="shared" si="41"/>
        <v>4639.602828</v>
      </c>
      <c r="K74" s="598">
        <f t="shared" si="41"/>
        <v>4917.9789976800002</v>
      </c>
    </row>
    <row r="75" spans="1:11" ht="18" customHeight="1" thickBot="1" x14ac:dyDescent="0.25">
      <c r="A75" s="584"/>
      <c r="B75" s="574" t="s">
        <v>865</v>
      </c>
      <c r="C75" s="569">
        <v>5000</v>
      </c>
      <c r="D75" s="569">
        <v>5300</v>
      </c>
      <c r="E75" s="598">
        <f t="shared" si="37"/>
        <v>5565</v>
      </c>
      <c r="F75" s="598">
        <f t="shared" si="38"/>
        <v>5512</v>
      </c>
      <c r="G75" s="598">
        <f t="shared" si="39"/>
        <v>5406</v>
      </c>
      <c r="H75" s="598">
        <f t="shared" si="40"/>
        <v>5898.9</v>
      </c>
      <c r="I75" s="598">
        <f t="shared" si="41"/>
        <v>6252.8339999999998</v>
      </c>
      <c r="J75" s="598">
        <f t="shared" si="41"/>
        <v>6628.0040399999998</v>
      </c>
      <c r="K75" s="598">
        <f t="shared" si="41"/>
        <v>7025.6842823999996</v>
      </c>
    </row>
    <row r="76" spans="1:11" ht="18" customHeight="1" thickBot="1" x14ac:dyDescent="0.25">
      <c r="A76" s="584"/>
      <c r="B76" s="574" t="s">
        <v>866</v>
      </c>
      <c r="C76" s="569">
        <v>7000</v>
      </c>
      <c r="D76" s="569">
        <v>7420</v>
      </c>
      <c r="E76" s="598">
        <f t="shared" si="37"/>
        <v>7791</v>
      </c>
      <c r="F76" s="598">
        <f t="shared" si="38"/>
        <v>7716.8</v>
      </c>
      <c r="G76" s="598">
        <f t="shared" si="39"/>
        <v>7568.4</v>
      </c>
      <c r="H76" s="598">
        <f t="shared" si="40"/>
        <v>8258.4599999999991</v>
      </c>
      <c r="I76" s="598">
        <f t="shared" si="41"/>
        <v>8753.9675999999999</v>
      </c>
      <c r="J76" s="598">
        <f t="shared" si="41"/>
        <v>9279.2056560000001</v>
      </c>
      <c r="K76" s="598">
        <f t="shared" si="41"/>
        <v>9835.9579953600005</v>
      </c>
    </row>
    <row r="77" spans="1:11" ht="18" customHeight="1" thickBot="1" x14ac:dyDescent="0.25">
      <c r="A77" s="584"/>
      <c r="B77" s="574" t="s">
        <v>868</v>
      </c>
      <c r="C77" s="569" t="s">
        <v>867</v>
      </c>
      <c r="D77" s="569">
        <v>10600</v>
      </c>
      <c r="E77" s="598">
        <f t="shared" si="37"/>
        <v>11130</v>
      </c>
      <c r="F77" s="598">
        <f t="shared" si="38"/>
        <v>11024</v>
      </c>
      <c r="G77" s="598">
        <f t="shared" si="39"/>
        <v>10812</v>
      </c>
      <c r="H77" s="598">
        <f t="shared" si="40"/>
        <v>11797.8</v>
      </c>
      <c r="I77" s="598">
        <f t="shared" si="41"/>
        <v>12505.668</v>
      </c>
      <c r="J77" s="598">
        <f t="shared" si="41"/>
        <v>13256.00808</v>
      </c>
      <c r="K77" s="598">
        <f t="shared" si="41"/>
        <v>14051.368564799999</v>
      </c>
    </row>
    <row r="78" spans="1:11" ht="18" customHeight="1" thickBot="1" x14ac:dyDescent="0.25">
      <c r="A78" s="584"/>
      <c r="B78" s="573" t="s">
        <v>883</v>
      </c>
      <c r="C78" s="569"/>
      <c r="D78" s="569"/>
      <c r="E78" s="569"/>
      <c r="F78" s="569"/>
      <c r="G78" s="569"/>
      <c r="H78" s="569"/>
      <c r="I78" s="569"/>
      <c r="J78" s="569"/>
      <c r="K78" s="569"/>
    </row>
    <row r="79" spans="1:11" ht="18" customHeight="1" thickBot="1" x14ac:dyDescent="0.25">
      <c r="A79" s="584"/>
      <c r="B79" s="574" t="s">
        <v>884</v>
      </c>
      <c r="C79" s="569">
        <v>1500</v>
      </c>
      <c r="D79" s="569">
        <v>1590</v>
      </c>
      <c r="E79" s="598">
        <f t="shared" si="37"/>
        <v>1669.5</v>
      </c>
      <c r="F79" s="598">
        <f t="shared" ref="F79:F82" si="42">D79*$F$5+D79</f>
        <v>1653.6</v>
      </c>
      <c r="G79" s="598">
        <f t="shared" ref="G79:G82" si="43">D79*$G$5+D79</f>
        <v>1621.8</v>
      </c>
      <c r="H79" s="598">
        <f t="shared" ref="H79:H82" si="44">E79*$H$5+E79</f>
        <v>1769.67</v>
      </c>
      <c r="I79" s="598">
        <f t="shared" si="41"/>
        <v>1875.8502000000001</v>
      </c>
      <c r="J79" s="598">
        <f t="shared" si="41"/>
        <v>1988.401212</v>
      </c>
      <c r="K79" s="598">
        <f t="shared" si="41"/>
        <v>2107.7052847199998</v>
      </c>
    </row>
    <row r="80" spans="1:11" ht="18" customHeight="1" thickBot="1" x14ac:dyDescent="0.25">
      <c r="A80" s="584"/>
      <c r="B80" s="574" t="s">
        <v>885</v>
      </c>
      <c r="C80" s="569">
        <v>5000</v>
      </c>
      <c r="D80" s="569">
        <v>5300</v>
      </c>
      <c r="E80" s="598">
        <f t="shared" si="37"/>
        <v>5565</v>
      </c>
      <c r="F80" s="598">
        <f t="shared" si="42"/>
        <v>5512</v>
      </c>
      <c r="G80" s="598">
        <f t="shared" si="43"/>
        <v>5406</v>
      </c>
      <c r="H80" s="598">
        <f t="shared" si="44"/>
        <v>5898.9</v>
      </c>
      <c r="I80" s="598">
        <f t="shared" si="41"/>
        <v>6252.8339999999998</v>
      </c>
      <c r="J80" s="598">
        <f t="shared" si="41"/>
        <v>6628.0040399999998</v>
      </c>
      <c r="K80" s="598">
        <f t="shared" si="41"/>
        <v>7025.6842823999996</v>
      </c>
    </row>
    <row r="81" spans="1:11" ht="18" customHeight="1" thickBot="1" x14ac:dyDescent="0.25">
      <c r="A81" s="584"/>
      <c r="B81" s="574" t="s">
        <v>886</v>
      </c>
      <c r="C81" s="569">
        <v>8000</v>
      </c>
      <c r="D81" s="569">
        <v>8480</v>
      </c>
      <c r="E81" s="598">
        <f t="shared" si="37"/>
        <v>8904</v>
      </c>
      <c r="F81" s="598">
        <f t="shared" si="42"/>
        <v>8819.2000000000007</v>
      </c>
      <c r="G81" s="598">
        <f t="shared" si="43"/>
        <v>8649.6</v>
      </c>
      <c r="H81" s="598">
        <f t="shared" si="44"/>
        <v>9438.24</v>
      </c>
      <c r="I81" s="598">
        <f t="shared" si="41"/>
        <v>10004.5344</v>
      </c>
      <c r="J81" s="598">
        <f t="shared" si="41"/>
        <v>10604.806464000001</v>
      </c>
      <c r="K81" s="598">
        <f t="shared" si="41"/>
        <v>11241.094851840002</v>
      </c>
    </row>
    <row r="82" spans="1:11" ht="18" customHeight="1" thickBot="1" x14ac:dyDescent="0.25">
      <c r="A82" s="584"/>
      <c r="B82" s="574" t="s">
        <v>887</v>
      </c>
      <c r="C82" s="569" t="s">
        <v>867</v>
      </c>
      <c r="D82" s="569">
        <v>10600</v>
      </c>
      <c r="E82" s="598">
        <f t="shared" si="37"/>
        <v>11130</v>
      </c>
      <c r="F82" s="598">
        <f t="shared" si="42"/>
        <v>11024</v>
      </c>
      <c r="G82" s="598">
        <f t="shared" si="43"/>
        <v>10812</v>
      </c>
      <c r="H82" s="598">
        <f t="shared" si="44"/>
        <v>11797.8</v>
      </c>
      <c r="I82" s="598">
        <f t="shared" si="41"/>
        <v>12505.668</v>
      </c>
      <c r="J82" s="598">
        <f t="shared" si="41"/>
        <v>13256.00808</v>
      </c>
      <c r="K82" s="598">
        <f t="shared" si="41"/>
        <v>14051.368564799999</v>
      </c>
    </row>
    <row r="83" spans="1:11" ht="18" customHeight="1" thickBot="1" x14ac:dyDescent="0.25">
      <c r="A83" s="584"/>
      <c r="B83" s="573" t="s">
        <v>888</v>
      </c>
      <c r="C83" s="569"/>
      <c r="D83" s="569"/>
      <c r="E83" s="569"/>
      <c r="F83" s="569"/>
      <c r="G83" s="569"/>
      <c r="H83" s="569"/>
      <c r="I83" s="569"/>
      <c r="J83" s="569"/>
      <c r="K83" s="569"/>
    </row>
    <row r="84" spans="1:11" ht="18" customHeight="1" thickBot="1" x14ac:dyDescent="0.25">
      <c r="A84" s="584"/>
      <c r="B84" s="574" t="s">
        <v>889</v>
      </c>
      <c r="C84" s="569">
        <v>500</v>
      </c>
      <c r="D84" s="569">
        <v>530</v>
      </c>
      <c r="E84" s="598">
        <f t="shared" si="37"/>
        <v>556.5</v>
      </c>
      <c r="F84" s="598">
        <f t="shared" ref="F84:F87" si="45">D84*$F$5+D84</f>
        <v>551.20000000000005</v>
      </c>
      <c r="G84" s="598">
        <f t="shared" ref="G84:G87" si="46">D84*$G$5+D84</f>
        <v>540.6</v>
      </c>
      <c r="H84" s="598">
        <f t="shared" ref="H84:H87" si="47">E84*$H$5+E84</f>
        <v>589.89</v>
      </c>
      <c r="I84" s="598">
        <f t="shared" si="41"/>
        <v>625.28340000000003</v>
      </c>
      <c r="J84" s="598">
        <f t="shared" si="41"/>
        <v>662.80040400000007</v>
      </c>
      <c r="K84" s="598">
        <f t="shared" si="41"/>
        <v>702.56842824000012</v>
      </c>
    </row>
    <row r="85" spans="1:11" ht="18" customHeight="1" thickBot="1" x14ac:dyDescent="0.25">
      <c r="A85" s="584"/>
      <c r="B85" s="574" t="s">
        <v>890</v>
      </c>
      <c r="C85" s="569">
        <v>500</v>
      </c>
      <c r="D85" s="569">
        <v>530</v>
      </c>
      <c r="E85" s="598">
        <f t="shared" si="37"/>
        <v>556.5</v>
      </c>
      <c r="F85" s="598">
        <f t="shared" si="45"/>
        <v>551.20000000000005</v>
      </c>
      <c r="G85" s="598">
        <f t="shared" si="46"/>
        <v>540.6</v>
      </c>
      <c r="H85" s="598">
        <f t="shared" si="47"/>
        <v>589.89</v>
      </c>
      <c r="I85" s="598">
        <f t="shared" si="41"/>
        <v>625.28340000000003</v>
      </c>
      <c r="J85" s="598">
        <f t="shared" si="41"/>
        <v>662.80040400000007</v>
      </c>
      <c r="K85" s="598">
        <f t="shared" si="41"/>
        <v>702.56842824000012</v>
      </c>
    </row>
    <row r="86" spans="1:11" ht="18" customHeight="1" thickBot="1" x14ac:dyDescent="0.25">
      <c r="A86" s="584"/>
      <c r="B86" s="574" t="s">
        <v>891</v>
      </c>
      <c r="C86" s="569">
        <v>500</v>
      </c>
      <c r="D86" s="569">
        <v>530</v>
      </c>
      <c r="E86" s="598">
        <f t="shared" si="37"/>
        <v>556.5</v>
      </c>
      <c r="F86" s="598">
        <f t="shared" si="45"/>
        <v>551.20000000000005</v>
      </c>
      <c r="G86" s="598">
        <f t="shared" si="46"/>
        <v>540.6</v>
      </c>
      <c r="H86" s="598">
        <f t="shared" si="47"/>
        <v>589.89</v>
      </c>
      <c r="I86" s="598">
        <f t="shared" si="41"/>
        <v>625.28340000000003</v>
      </c>
      <c r="J86" s="598">
        <f t="shared" si="41"/>
        <v>662.80040400000007</v>
      </c>
      <c r="K86" s="598">
        <f t="shared" si="41"/>
        <v>702.56842824000012</v>
      </c>
    </row>
    <row r="87" spans="1:11" ht="18" customHeight="1" thickBot="1" x14ac:dyDescent="0.25">
      <c r="A87" s="584"/>
      <c r="B87" s="574" t="s">
        <v>892</v>
      </c>
      <c r="C87" s="569">
        <v>1000</v>
      </c>
      <c r="D87" s="569">
        <v>1060</v>
      </c>
      <c r="E87" s="598">
        <f t="shared" si="37"/>
        <v>1113</v>
      </c>
      <c r="F87" s="598">
        <f t="shared" si="45"/>
        <v>1102.4000000000001</v>
      </c>
      <c r="G87" s="598">
        <f t="shared" si="46"/>
        <v>1081.2</v>
      </c>
      <c r="H87" s="598">
        <f t="shared" si="47"/>
        <v>1179.78</v>
      </c>
      <c r="I87" s="598">
        <f t="shared" si="41"/>
        <v>1250.5668000000001</v>
      </c>
      <c r="J87" s="598">
        <f t="shared" si="41"/>
        <v>1325.6008080000001</v>
      </c>
      <c r="K87" s="598">
        <f t="shared" si="41"/>
        <v>1405.1368564800002</v>
      </c>
    </row>
    <row r="88" spans="1:11" ht="18" customHeight="1" thickBot="1" x14ac:dyDescent="0.25">
      <c r="A88" s="572"/>
      <c r="B88" s="573" t="s">
        <v>880</v>
      </c>
      <c r="C88" s="569" t="s">
        <v>810</v>
      </c>
      <c r="D88" s="569"/>
      <c r="E88" s="569"/>
      <c r="F88" s="569"/>
      <c r="G88" s="569"/>
      <c r="H88" s="569"/>
      <c r="I88" s="569"/>
      <c r="J88" s="569"/>
      <c r="K88" s="569"/>
    </row>
    <row r="89" spans="1:11" ht="18" customHeight="1" thickBot="1" x14ac:dyDescent="0.25">
      <c r="A89" s="572"/>
      <c r="B89" s="573" t="s">
        <v>881</v>
      </c>
      <c r="C89" s="569" t="s">
        <v>814</v>
      </c>
      <c r="D89" s="569"/>
      <c r="E89" s="569"/>
      <c r="F89" s="569"/>
      <c r="G89" s="569"/>
      <c r="H89" s="569"/>
      <c r="I89" s="569"/>
      <c r="J89" s="569"/>
      <c r="K89" s="569"/>
    </row>
    <row r="90" spans="1:11" ht="25.5" customHeight="1" thickBot="1" x14ac:dyDescent="0.25">
      <c r="A90" s="572" t="s">
        <v>815</v>
      </c>
      <c r="B90" s="571" t="s">
        <v>816</v>
      </c>
      <c r="C90" s="569"/>
      <c r="D90" s="569"/>
      <c r="E90" s="569"/>
      <c r="F90" s="569"/>
      <c r="G90" s="569"/>
      <c r="H90" s="569"/>
      <c r="I90" s="569"/>
      <c r="J90" s="569"/>
      <c r="K90" s="569"/>
    </row>
    <row r="91" spans="1:11" ht="27" customHeight="1" thickBot="1" x14ac:dyDescent="0.25">
      <c r="A91" s="584"/>
      <c r="B91" s="574" t="s">
        <v>893</v>
      </c>
      <c r="C91" s="569">
        <v>2500</v>
      </c>
      <c r="D91" s="569">
        <v>2650</v>
      </c>
      <c r="E91" s="598">
        <f t="shared" ref="E91:E108" si="48">D91*$E$5+D91</f>
        <v>2782.5</v>
      </c>
      <c r="F91" s="598">
        <f t="shared" ref="F91" si="49">D91*$F$5+D91</f>
        <v>2756</v>
      </c>
      <c r="G91" s="598">
        <f t="shared" ref="G91" si="50">D91*$G$5+D91</f>
        <v>2703</v>
      </c>
      <c r="H91" s="598">
        <f t="shared" ref="H91" si="51">E91*$H$5+E91</f>
        <v>2949.45</v>
      </c>
      <c r="I91" s="598">
        <f t="shared" ref="I91:K108" si="52">H91*$I$5+H91</f>
        <v>3126.4169999999999</v>
      </c>
      <c r="J91" s="598">
        <f t="shared" si="52"/>
        <v>3314.0020199999999</v>
      </c>
      <c r="K91" s="598">
        <f t="shared" si="52"/>
        <v>3512.8421411999998</v>
      </c>
    </row>
    <row r="92" spans="1:11" ht="18" customHeight="1" thickBot="1" x14ac:dyDescent="0.25">
      <c r="A92" s="584"/>
      <c r="B92" s="574" t="s">
        <v>894</v>
      </c>
      <c r="C92" s="569">
        <v>2500</v>
      </c>
      <c r="D92" s="569">
        <v>2650</v>
      </c>
      <c r="E92" s="598">
        <f t="shared" si="48"/>
        <v>2782.5</v>
      </c>
      <c r="F92" s="598">
        <f t="shared" ref="F92" si="53">D92*$F$5+D92</f>
        <v>2756</v>
      </c>
      <c r="G92" s="598">
        <f t="shared" ref="G92" si="54">D92*$G$5+D92</f>
        <v>2703</v>
      </c>
      <c r="H92" s="598">
        <f t="shared" ref="H92" si="55">E92*$H$5+E92</f>
        <v>2949.45</v>
      </c>
      <c r="I92" s="598">
        <f t="shared" si="52"/>
        <v>3126.4169999999999</v>
      </c>
      <c r="J92" s="598">
        <f t="shared" si="52"/>
        <v>3314.0020199999999</v>
      </c>
      <c r="K92" s="598">
        <f t="shared" si="52"/>
        <v>3512.8421411999998</v>
      </c>
    </row>
    <row r="93" spans="1:11" ht="18" customHeight="1" thickBot="1" x14ac:dyDescent="0.25">
      <c r="A93" s="572" t="s">
        <v>817</v>
      </c>
      <c r="B93" s="571" t="s">
        <v>818</v>
      </c>
      <c r="C93" s="569"/>
      <c r="D93" s="569"/>
      <c r="E93" s="569"/>
      <c r="F93" s="569"/>
      <c r="G93" s="569"/>
      <c r="H93" s="569"/>
      <c r="I93" s="569"/>
      <c r="J93" s="569"/>
      <c r="K93" s="569"/>
    </row>
    <row r="94" spans="1:11" ht="18" customHeight="1" thickBot="1" x14ac:dyDescent="0.25">
      <c r="A94" s="584"/>
      <c r="B94" s="574" t="s">
        <v>895</v>
      </c>
      <c r="C94" s="569">
        <v>5000</v>
      </c>
      <c r="D94" s="569">
        <v>5300</v>
      </c>
      <c r="E94" s="598">
        <f t="shared" si="48"/>
        <v>5565</v>
      </c>
      <c r="F94" s="598">
        <f t="shared" ref="F94" si="56">D94*$F$5+D94</f>
        <v>5512</v>
      </c>
      <c r="G94" s="598">
        <f t="shared" ref="G94" si="57">D94*$G$5+D94</f>
        <v>5406</v>
      </c>
      <c r="H94" s="598">
        <f t="shared" ref="H94" si="58">E94*$H$5+E94</f>
        <v>5898.9</v>
      </c>
      <c r="I94" s="598">
        <f t="shared" si="52"/>
        <v>6252.8339999999998</v>
      </c>
      <c r="J94" s="598">
        <f t="shared" si="52"/>
        <v>6628.0040399999998</v>
      </c>
      <c r="K94" s="598">
        <f t="shared" si="52"/>
        <v>7025.6842823999996</v>
      </c>
    </row>
    <row r="95" spans="1:11" ht="18" customHeight="1" thickBot="1" x14ac:dyDescent="0.25">
      <c r="A95" s="584"/>
      <c r="B95" s="574" t="s">
        <v>896</v>
      </c>
      <c r="C95" s="569">
        <v>5000</v>
      </c>
      <c r="D95" s="569">
        <v>5300</v>
      </c>
      <c r="E95" s="598">
        <f t="shared" si="48"/>
        <v>5565</v>
      </c>
      <c r="F95" s="598">
        <f t="shared" ref="F95" si="59">D95*$F$5+D95</f>
        <v>5512</v>
      </c>
      <c r="G95" s="598">
        <f t="shared" ref="G95" si="60">D95*$G$5+D95</f>
        <v>5406</v>
      </c>
      <c r="H95" s="598">
        <f t="shared" ref="H95" si="61">E95*$H$5+E95</f>
        <v>5898.9</v>
      </c>
      <c r="I95" s="598">
        <f t="shared" si="52"/>
        <v>6252.8339999999998</v>
      </c>
      <c r="J95" s="598">
        <f t="shared" si="52"/>
        <v>6628.0040399999998</v>
      </c>
      <c r="K95" s="598">
        <f t="shared" si="52"/>
        <v>7025.6842823999996</v>
      </c>
    </row>
    <row r="96" spans="1:11" ht="25.5" customHeight="1" thickBot="1" x14ac:dyDescent="0.25">
      <c r="A96" s="572" t="s">
        <v>819</v>
      </c>
      <c r="B96" s="571" t="s">
        <v>820</v>
      </c>
      <c r="C96" s="569"/>
      <c r="D96" s="569"/>
      <c r="E96" s="569"/>
      <c r="F96" s="569"/>
      <c r="G96" s="569"/>
      <c r="H96" s="569"/>
      <c r="I96" s="569"/>
      <c r="J96" s="569"/>
      <c r="K96" s="569"/>
    </row>
    <row r="97" spans="1:11" ht="18" customHeight="1" thickBot="1" x14ac:dyDescent="0.25">
      <c r="A97" s="584"/>
      <c r="B97" s="575" t="s">
        <v>897</v>
      </c>
      <c r="C97" s="569">
        <v>5000</v>
      </c>
      <c r="D97" s="569">
        <v>5300</v>
      </c>
      <c r="E97" s="598">
        <f t="shared" si="48"/>
        <v>5565</v>
      </c>
      <c r="F97" s="598">
        <f t="shared" ref="F97" si="62">D97*$F$5+D97</f>
        <v>5512</v>
      </c>
      <c r="G97" s="598">
        <f t="shared" ref="G97" si="63">D97*$G$5+D97</f>
        <v>5406</v>
      </c>
      <c r="H97" s="598">
        <f t="shared" ref="H97" si="64">E97*$H$5+E97</f>
        <v>5898.9</v>
      </c>
      <c r="I97" s="598">
        <f t="shared" si="52"/>
        <v>6252.8339999999998</v>
      </c>
      <c r="J97" s="598">
        <f t="shared" si="52"/>
        <v>6628.0040399999998</v>
      </c>
      <c r="K97" s="598">
        <f t="shared" si="52"/>
        <v>7025.6842823999996</v>
      </c>
    </row>
    <row r="98" spans="1:11" ht="18" customHeight="1" thickBot="1" x14ac:dyDescent="0.25">
      <c r="A98" s="584"/>
      <c r="B98" s="575" t="s">
        <v>898</v>
      </c>
      <c r="C98" s="569">
        <v>6000</v>
      </c>
      <c r="D98" s="569">
        <v>6360</v>
      </c>
      <c r="E98" s="598">
        <f t="shared" si="48"/>
        <v>6678</v>
      </c>
      <c r="F98" s="598">
        <f t="shared" ref="F98" si="65">D98*$F$5+D98</f>
        <v>6614.4</v>
      </c>
      <c r="G98" s="598">
        <f t="shared" ref="G98" si="66">D98*$G$5+D98</f>
        <v>6487.2</v>
      </c>
      <c r="H98" s="598">
        <f t="shared" ref="H98" si="67">E98*$H$5+E98</f>
        <v>7078.68</v>
      </c>
      <c r="I98" s="598">
        <f t="shared" si="52"/>
        <v>7503.4008000000003</v>
      </c>
      <c r="J98" s="598">
        <f t="shared" si="52"/>
        <v>7953.6048479999999</v>
      </c>
      <c r="K98" s="598">
        <f t="shared" si="52"/>
        <v>8430.8211388799991</v>
      </c>
    </row>
    <row r="99" spans="1:11" ht="18" customHeight="1" thickBot="1" x14ac:dyDescent="0.25">
      <c r="A99" s="584"/>
      <c r="B99" s="575" t="s">
        <v>899</v>
      </c>
      <c r="C99" s="569">
        <v>7000</v>
      </c>
      <c r="D99" s="569">
        <v>7420</v>
      </c>
      <c r="E99" s="598">
        <f t="shared" si="48"/>
        <v>7791</v>
      </c>
      <c r="F99" s="598">
        <f t="shared" ref="F99" si="68">D99*$F$5+D99</f>
        <v>7716.8</v>
      </c>
      <c r="G99" s="598">
        <f t="shared" ref="G99" si="69">D99*$G$5+D99</f>
        <v>7568.4</v>
      </c>
      <c r="H99" s="598">
        <f t="shared" ref="H99" si="70">E99*$H$5+E99</f>
        <v>8258.4599999999991</v>
      </c>
      <c r="I99" s="598">
        <f t="shared" si="52"/>
        <v>8753.9675999999999</v>
      </c>
      <c r="J99" s="598">
        <f t="shared" si="52"/>
        <v>9279.2056560000001</v>
      </c>
      <c r="K99" s="598">
        <f t="shared" si="52"/>
        <v>9835.9579953600005</v>
      </c>
    </row>
    <row r="100" spans="1:11" ht="18" customHeight="1" thickBot="1" x14ac:dyDescent="0.25">
      <c r="A100" s="584"/>
      <c r="B100" s="575" t="s">
        <v>900</v>
      </c>
      <c r="C100" s="569">
        <v>8000</v>
      </c>
      <c r="D100" s="569">
        <v>8480</v>
      </c>
      <c r="E100" s="598">
        <f t="shared" si="48"/>
        <v>8904</v>
      </c>
      <c r="F100" s="598">
        <f t="shared" ref="F100" si="71">D100*$F$5+D100</f>
        <v>8819.2000000000007</v>
      </c>
      <c r="G100" s="598">
        <f t="shared" ref="G100" si="72">D100*$G$5+D100</f>
        <v>8649.6</v>
      </c>
      <c r="H100" s="598">
        <f t="shared" ref="H100" si="73">E100*$H$5+E100</f>
        <v>9438.24</v>
      </c>
      <c r="I100" s="598">
        <f t="shared" si="52"/>
        <v>10004.5344</v>
      </c>
      <c r="J100" s="598">
        <f t="shared" si="52"/>
        <v>10604.806464000001</v>
      </c>
      <c r="K100" s="598">
        <f t="shared" si="52"/>
        <v>11241.094851840002</v>
      </c>
    </row>
    <row r="101" spans="1:11" ht="18" customHeight="1" thickBot="1" x14ac:dyDescent="0.25">
      <c r="A101" s="584"/>
      <c r="B101" s="575" t="s">
        <v>901</v>
      </c>
      <c r="C101" s="569">
        <v>9000</v>
      </c>
      <c r="D101" s="569">
        <v>9540</v>
      </c>
      <c r="E101" s="598">
        <f t="shared" si="48"/>
        <v>10017</v>
      </c>
      <c r="F101" s="598">
        <f t="shared" ref="F101" si="74">D101*$F$5+D101</f>
        <v>9921.6</v>
      </c>
      <c r="G101" s="598">
        <f t="shared" ref="G101" si="75">D101*$G$5+D101</f>
        <v>9730.7999999999993</v>
      </c>
      <c r="H101" s="598">
        <f t="shared" ref="H101" si="76">E101*$H$5+E101</f>
        <v>10618.02</v>
      </c>
      <c r="I101" s="598">
        <f t="shared" si="52"/>
        <v>11255.101200000001</v>
      </c>
      <c r="J101" s="598">
        <f t="shared" si="52"/>
        <v>11930.407272</v>
      </c>
      <c r="K101" s="598">
        <f t="shared" si="52"/>
        <v>12646.23170832</v>
      </c>
    </row>
    <row r="102" spans="1:11" ht="18" customHeight="1" thickBot="1" x14ac:dyDescent="0.25">
      <c r="A102" s="584"/>
      <c r="B102" s="575" t="s">
        <v>902</v>
      </c>
      <c r="C102" s="569" t="s">
        <v>903</v>
      </c>
      <c r="D102" s="569">
        <v>10600</v>
      </c>
      <c r="E102" s="598">
        <f t="shared" si="48"/>
        <v>11130</v>
      </c>
      <c r="F102" s="598">
        <f t="shared" ref="F102" si="77">D102*$F$5+D102</f>
        <v>11024</v>
      </c>
      <c r="G102" s="598">
        <f t="shared" ref="G102" si="78">D102*$G$5+D102</f>
        <v>10812</v>
      </c>
      <c r="H102" s="598">
        <f t="shared" ref="H102" si="79">E102*$H$5+E102</f>
        <v>11797.8</v>
      </c>
      <c r="I102" s="598">
        <f t="shared" si="52"/>
        <v>12505.668</v>
      </c>
      <c r="J102" s="598">
        <f t="shared" si="52"/>
        <v>13256.00808</v>
      </c>
      <c r="K102" s="598">
        <f t="shared" si="52"/>
        <v>14051.368564799999</v>
      </c>
    </row>
    <row r="103" spans="1:11" ht="27.75" customHeight="1" thickBot="1" x14ac:dyDescent="0.25">
      <c r="A103" s="572" t="s">
        <v>821</v>
      </c>
      <c r="B103" s="676" t="s">
        <v>822</v>
      </c>
      <c r="C103" s="569"/>
      <c r="D103" s="569"/>
      <c r="E103" s="569"/>
      <c r="F103" s="569"/>
      <c r="G103" s="569"/>
      <c r="H103" s="569"/>
      <c r="I103" s="569"/>
      <c r="J103" s="569"/>
      <c r="K103" s="569"/>
    </row>
    <row r="104" spans="1:11" ht="30.75" customHeight="1" thickBot="1" x14ac:dyDescent="0.25">
      <c r="A104" s="584"/>
      <c r="B104" s="574" t="s">
        <v>904</v>
      </c>
      <c r="C104" s="569">
        <v>5000</v>
      </c>
      <c r="D104" s="677">
        <v>5300</v>
      </c>
      <c r="E104" s="598">
        <f t="shared" si="48"/>
        <v>5565</v>
      </c>
      <c r="F104" s="598">
        <f t="shared" ref="F104" si="80">D104*$F$5+D104</f>
        <v>5512</v>
      </c>
      <c r="G104" s="598">
        <f t="shared" ref="G104" si="81">D104*$G$5+D104</f>
        <v>5406</v>
      </c>
      <c r="H104" s="598">
        <f t="shared" ref="H104" si="82">E104*$H$5+E104</f>
        <v>5898.9</v>
      </c>
      <c r="I104" s="598">
        <f t="shared" si="52"/>
        <v>6252.8339999999998</v>
      </c>
      <c r="J104" s="598">
        <f t="shared" si="52"/>
        <v>6628.0040399999998</v>
      </c>
      <c r="K104" s="598">
        <f t="shared" si="52"/>
        <v>7025.6842823999996</v>
      </c>
    </row>
    <row r="105" spans="1:11" ht="30" customHeight="1" thickBot="1" x14ac:dyDescent="0.25">
      <c r="A105" s="584"/>
      <c r="B105" s="574" t="s">
        <v>905</v>
      </c>
      <c r="C105" s="569" t="s">
        <v>906</v>
      </c>
      <c r="D105" s="569">
        <v>530</v>
      </c>
      <c r="E105" s="598">
        <f t="shared" si="48"/>
        <v>556.5</v>
      </c>
      <c r="F105" s="598">
        <f t="shared" ref="F105" si="83">D105*$F$5+D105</f>
        <v>551.20000000000005</v>
      </c>
      <c r="G105" s="598">
        <f t="shared" ref="G105" si="84">D105*$G$5+D105</f>
        <v>540.6</v>
      </c>
      <c r="H105" s="598">
        <f t="shared" ref="H105" si="85">E105*$H$5+E105</f>
        <v>589.89</v>
      </c>
      <c r="I105" s="598">
        <f t="shared" si="52"/>
        <v>625.28340000000003</v>
      </c>
      <c r="J105" s="598">
        <f t="shared" si="52"/>
        <v>662.80040400000007</v>
      </c>
      <c r="K105" s="598">
        <f t="shared" si="52"/>
        <v>702.56842824000012</v>
      </c>
    </row>
    <row r="106" spans="1:11" ht="18" customHeight="1" thickBot="1" x14ac:dyDescent="0.25">
      <c r="A106" s="572" t="s">
        <v>823</v>
      </c>
      <c r="B106" s="571" t="s">
        <v>824</v>
      </c>
      <c r="C106" s="569"/>
      <c r="D106" s="569"/>
      <c r="E106" s="569"/>
      <c r="F106" s="569"/>
      <c r="G106" s="569"/>
      <c r="H106" s="569"/>
      <c r="I106" s="569"/>
      <c r="J106" s="569"/>
      <c r="K106" s="569"/>
    </row>
    <row r="107" spans="1:11" ht="18" customHeight="1" thickBot="1" x14ac:dyDescent="0.25">
      <c r="A107" s="584"/>
      <c r="B107" s="574" t="s">
        <v>907</v>
      </c>
      <c r="C107" s="569">
        <v>3</v>
      </c>
      <c r="D107" s="569">
        <v>3.18</v>
      </c>
      <c r="E107" s="598">
        <f t="shared" si="48"/>
        <v>3.3390000000000004</v>
      </c>
      <c r="F107" s="598">
        <f t="shared" ref="F107" si="86">D107*$F$5+D107</f>
        <v>3.3072000000000004</v>
      </c>
      <c r="G107" s="598">
        <f t="shared" ref="G107" si="87">D107*$G$5+D107</f>
        <v>3.2436000000000003</v>
      </c>
      <c r="H107" s="598">
        <f t="shared" ref="H107" si="88">E107*$H$5+E107</f>
        <v>3.5393400000000006</v>
      </c>
      <c r="I107" s="598">
        <f t="shared" si="52"/>
        <v>3.7517004000000007</v>
      </c>
      <c r="J107" s="598">
        <f t="shared" si="52"/>
        <v>3.9768024240000006</v>
      </c>
      <c r="K107" s="598">
        <f t="shared" si="52"/>
        <v>4.2154105694400004</v>
      </c>
    </row>
    <row r="108" spans="1:11" ht="18" customHeight="1" thickBot="1" x14ac:dyDescent="0.25">
      <c r="A108" s="572" t="s">
        <v>825</v>
      </c>
      <c r="B108" s="571" t="s">
        <v>826</v>
      </c>
      <c r="C108" s="569">
        <v>5000</v>
      </c>
      <c r="D108" s="569">
        <v>5300</v>
      </c>
      <c r="E108" s="598">
        <f t="shared" si="48"/>
        <v>5565</v>
      </c>
      <c r="F108" s="598">
        <f t="shared" ref="F108" si="89">D108*$F$5+D108</f>
        <v>5512</v>
      </c>
      <c r="G108" s="598">
        <f t="shared" ref="G108" si="90">D108*$G$5+D108</f>
        <v>5406</v>
      </c>
      <c r="H108" s="598">
        <f t="shared" ref="H108" si="91">E108*$H$5+E108</f>
        <v>5898.9</v>
      </c>
      <c r="I108" s="598">
        <f t="shared" si="52"/>
        <v>6252.8339999999998</v>
      </c>
      <c r="J108" s="598">
        <f t="shared" si="52"/>
        <v>6628.0040399999998</v>
      </c>
      <c r="K108" s="598">
        <f t="shared" si="52"/>
        <v>7025.6842823999996</v>
      </c>
    </row>
    <row r="109" spans="1:11" ht="18" customHeight="1" thickBot="1" x14ac:dyDescent="0.25">
      <c r="A109" s="584"/>
      <c r="B109" s="570"/>
      <c r="C109" s="569"/>
      <c r="D109" s="569"/>
      <c r="E109" s="569"/>
      <c r="F109" s="569"/>
      <c r="G109" s="569"/>
      <c r="H109" s="569"/>
      <c r="I109" s="569"/>
      <c r="J109" s="569"/>
      <c r="K109" s="569"/>
    </row>
  </sheetData>
  <mergeCells count="4">
    <mergeCell ref="B1:D1"/>
    <mergeCell ref="A3:D3"/>
    <mergeCell ref="A4:B5"/>
    <mergeCell ref="C4:C5"/>
  </mergeCells>
  <pageMargins left="0.23622047244094491" right="0.23622047244094491" top="0" bottom="0" header="0.31496062992125984" footer="0.31496062992125984"/>
  <pageSetup paperSize="9"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68"/>
  <sheetViews>
    <sheetView topLeftCell="J13" workbookViewId="0">
      <selection activeCell="I11" sqref="I1:I1048576"/>
    </sheetView>
  </sheetViews>
  <sheetFormatPr defaultRowHeight="15" x14ac:dyDescent="0.2"/>
  <cols>
    <col min="1" max="1" width="4.75" style="202" hidden="1" customWidth="1"/>
    <col min="2" max="2" width="83.5" style="67" customWidth="1"/>
    <col min="3" max="3" width="28.25" style="67" hidden="1" customWidth="1"/>
    <col min="4" max="4" width="27.625" style="67" hidden="1" customWidth="1"/>
    <col min="5" max="5" width="26.375" style="67" hidden="1" customWidth="1"/>
    <col min="6" max="7" width="27.25" style="67" hidden="1" customWidth="1"/>
    <col min="8" max="8" width="26.75" style="67" hidden="1" customWidth="1"/>
    <col min="9" max="9" width="25.75" style="67" hidden="1" customWidth="1"/>
    <col min="10" max="14" width="25.75" style="67" customWidth="1"/>
    <col min="15" max="15" width="25.75" style="67" hidden="1" customWidth="1"/>
  </cols>
  <sheetData>
    <row r="1" spans="1:15" ht="27" thickBot="1" x14ac:dyDescent="0.25">
      <c r="A1" s="698" t="s">
        <v>635</v>
      </c>
      <c r="B1" s="699"/>
      <c r="C1" s="699"/>
      <c r="D1" s="699"/>
      <c r="E1" s="699"/>
      <c r="F1" s="699"/>
      <c r="G1" s="699"/>
      <c r="H1" s="699"/>
      <c r="I1" s="700"/>
      <c r="J1" s="599"/>
      <c r="K1" s="599"/>
    </row>
    <row r="3" spans="1:15" x14ac:dyDescent="0.2">
      <c r="A3" s="203"/>
      <c r="B3" s="696" t="s">
        <v>921</v>
      </c>
      <c r="C3" s="696"/>
      <c r="D3" s="696"/>
      <c r="E3" s="696"/>
      <c r="F3" s="696"/>
      <c r="G3" s="696"/>
      <c r="H3" s="696"/>
      <c r="I3" s="696"/>
      <c r="J3" s="590"/>
      <c r="K3" s="590"/>
      <c r="L3" s="63"/>
      <c r="M3" s="63"/>
      <c r="N3" s="63"/>
      <c r="O3" s="63"/>
    </row>
    <row r="4" spans="1:15" x14ac:dyDescent="0.2">
      <c r="A4" s="203"/>
      <c r="B4" s="53"/>
      <c r="C4" s="63"/>
      <c r="D4" s="63"/>
      <c r="E4" s="63"/>
      <c r="F4" s="63"/>
      <c r="G4" s="63"/>
      <c r="H4" s="63"/>
      <c r="I4" s="63"/>
      <c r="J4" s="63"/>
      <c r="K4" s="63"/>
      <c r="L4" s="63"/>
      <c r="M4" s="63"/>
      <c r="N4" s="63"/>
      <c r="O4" s="63"/>
    </row>
    <row r="5" spans="1:15" x14ac:dyDescent="0.2">
      <c r="A5" s="203"/>
      <c r="B5" s="116"/>
      <c r="C5" s="63"/>
      <c r="D5" s="63"/>
      <c r="E5" s="63"/>
      <c r="F5" s="63"/>
      <c r="G5" s="63"/>
      <c r="H5" s="63"/>
      <c r="I5" s="63"/>
      <c r="J5" s="63"/>
      <c r="K5" s="63"/>
      <c r="L5" s="63"/>
      <c r="M5" s="63"/>
      <c r="N5" s="63"/>
      <c r="O5" s="63"/>
    </row>
    <row r="6" spans="1:15" x14ac:dyDescent="0.2">
      <c r="A6" s="203"/>
      <c r="B6" s="75" t="s">
        <v>920</v>
      </c>
      <c r="C6" s="63"/>
      <c r="D6" s="63"/>
      <c r="E6" s="63"/>
      <c r="F6" s="63"/>
      <c r="G6" s="63"/>
      <c r="H6" s="63"/>
      <c r="I6" s="63"/>
      <c r="J6" s="63"/>
      <c r="K6" s="63"/>
      <c r="L6" s="63"/>
      <c r="M6" s="63"/>
      <c r="N6" s="63"/>
      <c r="O6" s="63"/>
    </row>
    <row r="7" spans="1:15" x14ac:dyDescent="0.2">
      <c r="A7" s="203"/>
      <c r="B7" s="53"/>
      <c r="C7" s="63"/>
      <c r="D7" s="63"/>
      <c r="E7" s="63"/>
      <c r="F7" s="63"/>
      <c r="G7" s="63"/>
      <c r="H7" s="63"/>
      <c r="I7" s="63"/>
      <c r="J7" s="63"/>
      <c r="K7" s="63"/>
      <c r="L7" s="63"/>
      <c r="M7" s="63"/>
      <c r="N7" s="63"/>
      <c r="O7" s="63"/>
    </row>
    <row r="8" spans="1:15" x14ac:dyDescent="0.2">
      <c r="A8" s="203"/>
      <c r="B8" s="53"/>
      <c r="C8" s="53"/>
      <c r="D8" s="53"/>
      <c r="E8" s="53"/>
      <c r="F8" s="53"/>
      <c r="G8" s="53"/>
      <c r="H8" s="53"/>
      <c r="I8" s="53"/>
      <c r="J8" s="53"/>
      <c r="K8" s="53"/>
      <c r="L8" s="53"/>
      <c r="M8" s="53"/>
      <c r="N8" s="53"/>
      <c r="O8" s="53"/>
    </row>
    <row r="9" spans="1:15" ht="21" thickBot="1" x14ac:dyDescent="0.25">
      <c r="A9" s="208"/>
      <c r="B9" s="72"/>
      <c r="C9" s="72"/>
      <c r="D9" s="72"/>
      <c r="E9" s="72"/>
      <c r="F9" s="72"/>
      <c r="G9" s="72"/>
      <c r="H9" s="72"/>
      <c r="I9" s="72"/>
      <c r="J9" s="72"/>
      <c r="K9" s="72"/>
      <c r="L9" s="72"/>
      <c r="M9" s="72"/>
      <c r="N9" s="72"/>
      <c r="O9" s="72"/>
    </row>
    <row r="10" spans="1:15" ht="21" thickBot="1" x14ac:dyDescent="0.25">
      <c r="A10" s="765" t="s">
        <v>1262</v>
      </c>
      <c r="B10" s="766"/>
      <c r="C10" s="766"/>
      <c r="D10" s="766"/>
      <c r="E10" s="766"/>
      <c r="F10" s="766"/>
      <c r="G10" s="766"/>
      <c r="H10" s="766"/>
      <c r="I10" s="767"/>
      <c r="J10" s="591"/>
      <c r="K10" s="591"/>
      <c r="L10" s="585"/>
      <c r="M10" s="585"/>
      <c r="N10" s="585"/>
      <c r="O10" s="585"/>
    </row>
    <row r="11" spans="1:15" x14ac:dyDescent="0.2">
      <c r="A11" s="204"/>
      <c r="B11" s="709" t="s">
        <v>180</v>
      </c>
      <c r="C11" s="73" t="s">
        <v>217</v>
      </c>
      <c r="D11" s="54" t="s">
        <v>237</v>
      </c>
      <c r="E11" s="54" t="s">
        <v>237</v>
      </c>
      <c r="F11" s="54" t="s">
        <v>237</v>
      </c>
      <c r="G11" s="54" t="s">
        <v>911</v>
      </c>
      <c r="H11" s="54" t="s">
        <v>911</v>
      </c>
      <c r="I11" s="54" t="s">
        <v>791</v>
      </c>
      <c r="J11" s="54" t="s">
        <v>791</v>
      </c>
      <c r="K11" s="54" t="s">
        <v>791</v>
      </c>
      <c r="L11" s="54" t="s">
        <v>791</v>
      </c>
      <c r="M11" s="54" t="s">
        <v>791</v>
      </c>
      <c r="N11" s="54" t="s">
        <v>791</v>
      </c>
      <c r="O11" s="54" t="s">
        <v>791</v>
      </c>
    </row>
    <row r="12" spans="1:15" x14ac:dyDescent="0.2">
      <c r="A12" s="205"/>
      <c r="B12" s="694"/>
      <c r="C12" s="74" t="s">
        <v>218</v>
      </c>
      <c r="D12" s="71" t="s">
        <v>552</v>
      </c>
      <c r="E12" s="71" t="s">
        <v>566</v>
      </c>
      <c r="F12" s="71" t="s">
        <v>593</v>
      </c>
      <c r="G12" s="71" t="s">
        <v>754</v>
      </c>
      <c r="H12" s="71" t="s">
        <v>772</v>
      </c>
      <c r="I12" s="71" t="s">
        <v>797</v>
      </c>
      <c r="J12" s="71" t="s">
        <v>797</v>
      </c>
      <c r="K12" s="71" t="s">
        <v>797</v>
      </c>
      <c r="L12" s="71" t="s">
        <v>908</v>
      </c>
      <c r="M12" s="71" t="s">
        <v>918</v>
      </c>
      <c r="N12" s="71" t="s">
        <v>1259</v>
      </c>
      <c r="O12" s="71" t="s">
        <v>1260</v>
      </c>
    </row>
    <row r="13" spans="1:15" ht="15.75" thickBot="1" x14ac:dyDescent="0.25">
      <c r="A13" s="206"/>
      <c r="B13" s="695"/>
      <c r="C13" s="76">
        <v>9.5000000000000001E-2</v>
      </c>
      <c r="D13" s="56">
        <v>0.06</v>
      </c>
      <c r="E13" s="56">
        <v>7.0000000000000007E-2</v>
      </c>
      <c r="F13" s="300">
        <v>7.0000000000000007E-2</v>
      </c>
      <c r="G13" s="117">
        <v>6.6000000000000003E-2</v>
      </c>
      <c r="H13" s="117">
        <v>6.5000000000000002E-2</v>
      </c>
      <c r="I13" s="117">
        <v>0.05</v>
      </c>
      <c r="J13" s="117">
        <v>0.04</v>
      </c>
      <c r="K13" s="117">
        <v>0.02</v>
      </c>
      <c r="L13" s="117">
        <v>0.06</v>
      </c>
      <c r="M13" s="117">
        <v>0.06</v>
      </c>
      <c r="N13" s="117">
        <v>0.06</v>
      </c>
      <c r="O13" s="117">
        <v>0.06</v>
      </c>
    </row>
    <row r="14" spans="1:15" ht="29.25" thickBot="1" x14ac:dyDescent="0.25">
      <c r="A14" s="207">
        <v>1</v>
      </c>
      <c r="B14" s="200" t="s">
        <v>606</v>
      </c>
      <c r="C14" s="77">
        <v>0.12709999999999999</v>
      </c>
      <c r="D14" s="85">
        <v>5.3E-3</v>
      </c>
      <c r="E14" s="190">
        <v>6.6124E-3</v>
      </c>
      <c r="F14" s="190">
        <f>E14*$F$13+E14</f>
        <v>7.075268E-3</v>
      </c>
      <c r="G14" s="190">
        <f>F14*$G$13+F14</f>
        <v>7.5422356880000003E-3</v>
      </c>
      <c r="H14" s="190">
        <f>F14*$H$13+F14</f>
        <v>7.53516042E-3</v>
      </c>
      <c r="I14" s="190">
        <f>H14*$I$13+H14</f>
        <v>7.9119184410000008E-3</v>
      </c>
      <c r="J14" s="190">
        <f>H14*$J$13+H14</f>
        <v>7.8365668368000005E-3</v>
      </c>
      <c r="K14" s="190">
        <f>H14*$K$13+H14</f>
        <v>7.6858636283999998E-3</v>
      </c>
      <c r="L14" s="190">
        <f>I14*$L$13+I14</f>
        <v>8.3866335474600002E-3</v>
      </c>
      <c r="M14" s="190">
        <f t="shared" ref="M14:O15" si="0">L14*$M$13+L14</f>
        <v>8.8898315603075997E-3</v>
      </c>
      <c r="N14" s="190">
        <f t="shared" si="0"/>
        <v>9.4232214539260555E-3</v>
      </c>
      <c r="O14" s="190">
        <f t="shared" si="0"/>
        <v>9.988614741161618E-3</v>
      </c>
    </row>
    <row r="15" spans="1:15" ht="29.25" thickBot="1" x14ac:dyDescent="0.25">
      <c r="A15" s="207">
        <v>2</v>
      </c>
      <c r="B15" s="200" t="s">
        <v>607</v>
      </c>
      <c r="C15" s="80">
        <v>0.12709999999999999</v>
      </c>
      <c r="D15" s="85">
        <v>0</v>
      </c>
      <c r="E15" s="190">
        <v>0</v>
      </c>
      <c r="F15" s="190">
        <f t="shared" ref="F15:F22" si="1">E15*$F$13+E15</f>
        <v>0</v>
      </c>
      <c r="G15" s="190">
        <f t="shared" ref="G15:G22" si="2">F15*$G$13+F15</f>
        <v>0</v>
      </c>
      <c r="H15" s="190">
        <f t="shared" ref="H15:H22" si="3">F15*$H$13+F15</f>
        <v>0</v>
      </c>
      <c r="I15" s="190">
        <f>H15*$I$13+H15</f>
        <v>0</v>
      </c>
      <c r="J15" s="190">
        <f>H15*$J$13+H15</f>
        <v>0</v>
      </c>
      <c r="K15" s="190">
        <f>H15*$K$13+H15</f>
        <v>0</v>
      </c>
      <c r="L15" s="190">
        <f>I15*$L$13+I15</f>
        <v>0</v>
      </c>
      <c r="M15" s="190">
        <f t="shared" si="0"/>
        <v>0</v>
      </c>
      <c r="N15" s="190">
        <f t="shared" si="0"/>
        <v>0</v>
      </c>
      <c r="O15" s="190">
        <f t="shared" si="0"/>
        <v>0</v>
      </c>
    </row>
    <row r="16" spans="1:15" ht="15.75" thickBot="1" x14ac:dyDescent="0.25">
      <c r="A16" s="207" t="s">
        <v>793</v>
      </c>
      <c r="B16" s="586" t="s">
        <v>792</v>
      </c>
      <c r="C16" s="91"/>
      <c r="D16" s="85"/>
      <c r="E16" s="532">
        <v>1.6531000000000001E-2</v>
      </c>
      <c r="F16" s="533">
        <f>E16*$F$13+E16</f>
        <v>1.768817E-2</v>
      </c>
      <c r="G16" s="190">
        <f t="shared" si="2"/>
        <v>1.885558922E-2</v>
      </c>
      <c r="H16" s="190">
        <f>F16*$H$13+F16</f>
        <v>1.8837901050000001E-2</v>
      </c>
      <c r="I16" s="190">
        <f t="shared" ref="I16:I22" si="4">H16*$I$13+H16</f>
        <v>1.97797961025E-2</v>
      </c>
      <c r="J16" s="190">
        <f t="shared" ref="J16:J22" si="5">H16*$J$13+H16</f>
        <v>1.9591417092000001E-2</v>
      </c>
      <c r="K16" s="190">
        <f t="shared" ref="K16:K22" si="6">H16*$K$13+H16</f>
        <v>1.9214659071000003E-2</v>
      </c>
      <c r="L16" s="190">
        <f t="shared" ref="L16:L22" si="7">I16*$L$13+I16</f>
        <v>2.096658386865E-2</v>
      </c>
      <c r="M16" s="190">
        <f t="shared" ref="M16:O22" si="8">L16*$M$13+L16</f>
        <v>2.2224578900768999E-2</v>
      </c>
      <c r="N16" s="190">
        <f t="shared" si="8"/>
        <v>2.355805363481514E-2</v>
      </c>
      <c r="O16" s="190">
        <f t="shared" si="8"/>
        <v>2.4971536852904049E-2</v>
      </c>
    </row>
    <row r="17" spans="1:15" ht="15.75" thickBot="1" x14ac:dyDescent="0.25">
      <c r="A17" s="207">
        <v>3</v>
      </c>
      <c r="B17" s="200" t="s">
        <v>608</v>
      </c>
      <c r="C17" s="84">
        <v>0.16270000000000001</v>
      </c>
      <c r="D17" s="85">
        <v>1.325E-2</v>
      </c>
      <c r="E17" s="190">
        <v>1.6531000000000001E-2</v>
      </c>
      <c r="F17" s="190">
        <f t="shared" si="1"/>
        <v>1.768817E-2</v>
      </c>
      <c r="G17" s="190">
        <f t="shared" si="2"/>
        <v>1.885558922E-2</v>
      </c>
      <c r="H17" s="190">
        <f t="shared" si="3"/>
        <v>1.8837901050000001E-2</v>
      </c>
      <c r="I17" s="190">
        <f t="shared" si="4"/>
        <v>1.97797961025E-2</v>
      </c>
      <c r="J17" s="190">
        <f t="shared" si="5"/>
        <v>1.9591417092000001E-2</v>
      </c>
      <c r="K17" s="190">
        <f t="shared" si="6"/>
        <v>1.9214659071000003E-2</v>
      </c>
      <c r="L17" s="190">
        <f t="shared" si="7"/>
        <v>2.096658386865E-2</v>
      </c>
      <c r="M17" s="190">
        <f t="shared" si="8"/>
        <v>2.2224578900768999E-2</v>
      </c>
      <c r="N17" s="190">
        <f t="shared" si="8"/>
        <v>2.355805363481514E-2</v>
      </c>
      <c r="O17" s="190">
        <f t="shared" si="8"/>
        <v>2.4971536852904049E-2</v>
      </c>
    </row>
    <row r="18" spans="1:15" ht="15.75" thickBot="1" x14ac:dyDescent="0.25">
      <c r="A18" s="207">
        <v>4</v>
      </c>
      <c r="B18" s="200" t="s">
        <v>609</v>
      </c>
      <c r="C18" s="86"/>
      <c r="D18" s="85">
        <v>1.325E-2</v>
      </c>
      <c r="E18" s="190">
        <v>1.6531000000000001E-2</v>
      </c>
      <c r="F18" s="190">
        <f t="shared" si="1"/>
        <v>1.768817E-2</v>
      </c>
      <c r="G18" s="190">
        <f t="shared" si="2"/>
        <v>1.885558922E-2</v>
      </c>
      <c r="H18" s="190">
        <f t="shared" si="3"/>
        <v>1.8837901050000001E-2</v>
      </c>
      <c r="I18" s="190">
        <f t="shared" si="4"/>
        <v>1.97797961025E-2</v>
      </c>
      <c r="J18" s="190">
        <f t="shared" si="5"/>
        <v>1.9591417092000001E-2</v>
      </c>
      <c r="K18" s="190">
        <f t="shared" si="6"/>
        <v>1.9214659071000003E-2</v>
      </c>
      <c r="L18" s="190">
        <f t="shared" si="7"/>
        <v>2.096658386865E-2</v>
      </c>
      <c r="M18" s="190">
        <f t="shared" si="8"/>
        <v>2.2224578900768999E-2</v>
      </c>
      <c r="N18" s="190">
        <f t="shared" si="8"/>
        <v>2.355805363481514E-2</v>
      </c>
      <c r="O18" s="190">
        <f t="shared" si="8"/>
        <v>2.4971536852904049E-2</v>
      </c>
    </row>
    <row r="19" spans="1:15" ht="15.75" thickBot="1" x14ac:dyDescent="0.25">
      <c r="A19" s="207">
        <v>5</v>
      </c>
      <c r="B19" s="200" t="s">
        <v>610</v>
      </c>
      <c r="C19" s="86"/>
      <c r="D19" s="85">
        <v>1.325E-2</v>
      </c>
      <c r="E19" s="190">
        <v>1.6531000000000001E-2</v>
      </c>
      <c r="F19" s="190">
        <f t="shared" si="1"/>
        <v>1.768817E-2</v>
      </c>
      <c r="G19" s="190">
        <f t="shared" si="2"/>
        <v>1.885558922E-2</v>
      </c>
      <c r="H19" s="190">
        <f t="shared" si="3"/>
        <v>1.8837901050000001E-2</v>
      </c>
      <c r="I19" s="190">
        <f t="shared" si="4"/>
        <v>1.97797961025E-2</v>
      </c>
      <c r="J19" s="190">
        <f t="shared" si="5"/>
        <v>1.9591417092000001E-2</v>
      </c>
      <c r="K19" s="190">
        <f t="shared" si="6"/>
        <v>1.9214659071000003E-2</v>
      </c>
      <c r="L19" s="190">
        <f t="shared" si="7"/>
        <v>2.096658386865E-2</v>
      </c>
      <c r="M19" s="190">
        <f t="shared" si="8"/>
        <v>2.2224578900768999E-2</v>
      </c>
      <c r="N19" s="190">
        <f t="shared" si="8"/>
        <v>2.355805363481514E-2</v>
      </c>
      <c r="O19" s="190">
        <f t="shared" si="8"/>
        <v>2.4971536852904049E-2</v>
      </c>
    </row>
    <row r="20" spans="1:15" ht="15.75" thickBot="1" x14ac:dyDescent="0.25">
      <c r="A20" s="207">
        <v>6</v>
      </c>
      <c r="B20" s="200" t="s">
        <v>611</v>
      </c>
      <c r="C20" s="87"/>
      <c r="D20" s="85">
        <v>1.325E-3</v>
      </c>
      <c r="E20" s="190">
        <v>1.6532000000000001E-3</v>
      </c>
      <c r="F20" s="190">
        <f t="shared" si="1"/>
        <v>1.7689240000000001E-3</v>
      </c>
      <c r="G20" s="190">
        <f t="shared" si="2"/>
        <v>1.8856729840000001E-3</v>
      </c>
      <c r="H20" s="190">
        <f t="shared" si="3"/>
        <v>1.88390406E-3</v>
      </c>
      <c r="I20" s="190">
        <f t="shared" si="4"/>
        <v>1.9780992629999999E-3</v>
      </c>
      <c r="J20" s="190">
        <f t="shared" si="5"/>
        <v>1.9592602223999999E-3</v>
      </c>
      <c r="K20" s="190">
        <f t="shared" si="6"/>
        <v>1.9215821412000001E-3</v>
      </c>
      <c r="L20" s="190">
        <f t="shared" si="7"/>
        <v>2.0967852187800001E-3</v>
      </c>
      <c r="M20" s="190">
        <f t="shared" si="8"/>
        <v>2.2225923319068E-3</v>
      </c>
      <c r="N20" s="190">
        <f t="shared" si="8"/>
        <v>2.3559478718212078E-3</v>
      </c>
      <c r="O20" s="190">
        <f t="shared" si="8"/>
        <v>2.4973047441304804E-3</v>
      </c>
    </row>
    <row r="21" spans="1:15" ht="15.75" thickBot="1" x14ac:dyDescent="0.25">
      <c r="A21" s="207">
        <v>7</v>
      </c>
      <c r="B21" s="201" t="s">
        <v>612</v>
      </c>
      <c r="C21" s="88">
        <v>0</v>
      </c>
      <c r="D21" s="85">
        <v>1.325E-3</v>
      </c>
      <c r="E21" s="190">
        <v>1.6532000000000001E-3</v>
      </c>
      <c r="F21" s="190">
        <f t="shared" si="1"/>
        <v>1.7689240000000001E-3</v>
      </c>
      <c r="G21" s="190">
        <f t="shared" si="2"/>
        <v>1.8856729840000001E-3</v>
      </c>
      <c r="H21" s="190">
        <f t="shared" si="3"/>
        <v>1.88390406E-3</v>
      </c>
      <c r="I21" s="190">
        <f t="shared" si="4"/>
        <v>1.9780992629999999E-3</v>
      </c>
      <c r="J21" s="190">
        <f t="shared" si="5"/>
        <v>1.9592602223999999E-3</v>
      </c>
      <c r="K21" s="190">
        <f t="shared" si="6"/>
        <v>1.9215821412000001E-3</v>
      </c>
      <c r="L21" s="190">
        <f t="shared" si="7"/>
        <v>2.0967852187800001E-3</v>
      </c>
      <c r="M21" s="190">
        <f t="shared" si="8"/>
        <v>2.2225923319068E-3</v>
      </c>
      <c r="N21" s="190">
        <f t="shared" si="8"/>
        <v>2.3559478718212078E-3</v>
      </c>
      <c r="O21" s="190">
        <f t="shared" si="8"/>
        <v>2.4973047441304804E-3</v>
      </c>
    </row>
    <row r="22" spans="1:15" ht="15.75" thickBot="1" x14ac:dyDescent="0.25">
      <c r="A22" s="207">
        <v>8</v>
      </c>
      <c r="B22" s="201" t="s">
        <v>613</v>
      </c>
      <c r="C22" s="89"/>
      <c r="D22" s="85">
        <v>1.325E-3</v>
      </c>
      <c r="E22" s="190">
        <v>1.6531E-3</v>
      </c>
      <c r="F22" s="190">
        <f t="shared" si="1"/>
        <v>1.768817E-3</v>
      </c>
      <c r="G22" s="190">
        <f t="shared" si="2"/>
        <v>1.8855589220000001E-3</v>
      </c>
      <c r="H22" s="190">
        <f t="shared" si="3"/>
        <v>1.883790105E-3</v>
      </c>
      <c r="I22" s="190">
        <f t="shared" si="4"/>
        <v>1.9779796102500002E-3</v>
      </c>
      <c r="J22" s="190">
        <f t="shared" si="5"/>
        <v>1.9591417092000001E-3</v>
      </c>
      <c r="K22" s="190">
        <f t="shared" si="6"/>
        <v>1.9214659071E-3</v>
      </c>
      <c r="L22" s="190">
        <f t="shared" si="7"/>
        <v>2.096658386865E-3</v>
      </c>
      <c r="M22" s="190">
        <f t="shared" si="8"/>
        <v>2.2224578900768999E-3</v>
      </c>
      <c r="N22" s="190">
        <f t="shared" si="8"/>
        <v>2.3558053634815139E-3</v>
      </c>
      <c r="O22" s="190">
        <f t="shared" si="8"/>
        <v>2.4971536852904045E-3</v>
      </c>
    </row>
    <row r="23" spans="1:15" x14ac:dyDescent="0.2">
      <c r="A23" s="204">
        <v>9</v>
      </c>
      <c r="B23" s="191" t="s">
        <v>614</v>
      </c>
      <c r="C23" s="101"/>
      <c r="D23" s="548"/>
      <c r="E23" s="78"/>
      <c r="F23" s="78"/>
      <c r="G23" s="78"/>
      <c r="H23" s="548"/>
      <c r="I23" s="548"/>
      <c r="J23" s="548"/>
      <c r="K23" s="548"/>
      <c r="L23" s="548"/>
      <c r="M23" s="548"/>
      <c r="N23" s="548"/>
      <c r="O23" s="548"/>
    </row>
    <row r="24" spans="1:15" ht="15.75" thickBot="1" x14ac:dyDescent="0.25">
      <c r="A24" s="206"/>
      <c r="B24" s="149" t="s">
        <v>367</v>
      </c>
      <c r="C24" s="92"/>
      <c r="D24" s="93">
        <v>15000</v>
      </c>
      <c r="E24" s="326">
        <v>15000</v>
      </c>
      <c r="F24" s="326">
        <v>15000</v>
      </c>
      <c r="G24" s="326">
        <f>F24*$G$13+F24</f>
        <v>15990</v>
      </c>
      <c r="H24" s="326">
        <f>(G24*$H$13+G24)</f>
        <v>17029.349999999999</v>
      </c>
      <c r="I24" s="326">
        <f>(H24*$I$13+H24)</f>
        <v>17880.817499999997</v>
      </c>
      <c r="J24" s="326">
        <f>(H24*$J$13+H24)</f>
        <v>17710.523999999998</v>
      </c>
      <c r="K24" s="326">
        <f>(H24*$K$13+H24)</f>
        <v>17369.936999999998</v>
      </c>
      <c r="L24" s="326">
        <f>(I24*$L$13+I24)</f>
        <v>18953.666549999998</v>
      </c>
      <c r="M24" s="326">
        <f>(L24*$M$13+L24)</f>
        <v>20090.886542999997</v>
      </c>
      <c r="N24" s="326">
        <f>(M24*$M$13+M24)</f>
        <v>21296.339735579997</v>
      </c>
      <c r="O24" s="326">
        <f>(N24*$M$13+N24)</f>
        <v>22574.120119714797</v>
      </c>
    </row>
    <row r="25" spans="1:15" x14ac:dyDescent="0.2">
      <c r="A25" s="204">
        <v>10</v>
      </c>
      <c r="B25" s="194" t="s">
        <v>615</v>
      </c>
      <c r="C25" s="94"/>
      <c r="D25" s="95"/>
      <c r="E25" s="95"/>
      <c r="F25" s="132"/>
      <c r="G25" s="549"/>
      <c r="H25" s="95"/>
      <c r="I25" s="95"/>
      <c r="J25" s="95"/>
      <c r="K25" s="95"/>
      <c r="L25" s="95"/>
      <c r="M25" s="95"/>
      <c r="N25" s="95"/>
      <c r="O25" s="95"/>
    </row>
    <row r="26" spans="1:15" x14ac:dyDescent="0.2">
      <c r="A26" s="205"/>
      <c r="B26" s="195" t="s">
        <v>634</v>
      </c>
      <c r="C26" s="94"/>
      <c r="D26" s="95"/>
      <c r="E26" s="95"/>
      <c r="F26" s="95"/>
      <c r="G26" s="198"/>
      <c r="H26" s="95"/>
      <c r="I26" s="95"/>
      <c r="J26" s="95"/>
      <c r="K26" s="95"/>
      <c r="L26" s="95"/>
      <c r="M26" s="95"/>
      <c r="N26" s="95"/>
      <c r="O26" s="95"/>
    </row>
    <row r="27" spans="1:15" x14ac:dyDescent="0.2">
      <c r="A27" s="205" t="s">
        <v>600</v>
      </c>
      <c r="B27" s="195" t="s">
        <v>616</v>
      </c>
      <c r="C27" s="94">
        <v>0</v>
      </c>
      <c r="D27" s="96">
        <v>0</v>
      </c>
      <c r="E27" s="96">
        <v>0</v>
      </c>
      <c r="F27" s="96">
        <v>0</v>
      </c>
      <c r="G27" s="550">
        <f t="shared" ref="G27:G32" si="9">F27*$G$13+F27</f>
        <v>0</v>
      </c>
      <c r="H27" s="138">
        <v>0</v>
      </c>
      <c r="I27" s="138">
        <f>(H27*$I$13+H27)</f>
        <v>0</v>
      </c>
      <c r="J27" s="138">
        <f>(H27*$J$13+H27)</f>
        <v>0</v>
      </c>
      <c r="K27" s="138">
        <f>(H27*$K$13+H27)</f>
        <v>0</v>
      </c>
      <c r="L27" s="138">
        <f>(I27*$L$13+I27)</f>
        <v>0</v>
      </c>
      <c r="M27" s="138">
        <f t="shared" ref="M27:O28" si="10">(L27*$M$13+L27)</f>
        <v>0</v>
      </c>
      <c r="N27" s="138">
        <f t="shared" si="10"/>
        <v>0</v>
      </c>
      <c r="O27" s="138">
        <f t="shared" si="10"/>
        <v>0</v>
      </c>
    </row>
    <row r="28" spans="1:15" ht="28.5" x14ac:dyDescent="0.2">
      <c r="A28" s="205" t="s">
        <v>601</v>
      </c>
      <c r="B28" s="195" t="s">
        <v>617</v>
      </c>
      <c r="C28" s="96">
        <v>0</v>
      </c>
      <c r="D28" s="97">
        <v>344.5</v>
      </c>
      <c r="E28" s="124">
        <v>429.72</v>
      </c>
      <c r="F28" s="124">
        <f>E28*F13+E28</f>
        <v>459.80040000000002</v>
      </c>
      <c r="G28" s="219">
        <f t="shared" si="9"/>
        <v>490.14722640000002</v>
      </c>
      <c r="H28" s="138">
        <f>(G28*$H$13+G28)</f>
        <v>522.00679611600003</v>
      </c>
      <c r="I28" s="138">
        <f>(H28*$I$13+H28)</f>
        <v>548.10713592180002</v>
      </c>
      <c r="J28" s="138">
        <f>(H28*$J$13+H28)</f>
        <v>542.88706796064002</v>
      </c>
      <c r="K28" s="138">
        <f>(H28*$K$13+H28)</f>
        <v>532.44693203832003</v>
      </c>
      <c r="L28" s="138">
        <f>(I28*$L$13+I28)</f>
        <v>580.99356407710798</v>
      </c>
      <c r="M28" s="138">
        <f t="shared" si="10"/>
        <v>615.85317792173441</v>
      </c>
      <c r="N28" s="138">
        <f t="shared" si="10"/>
        <v>652.80436859703843</v>
      </c>
      <c r="O28" s="138">
        <f t="shared" si="10"/>
        <v>691.97263071286079</v>
      </c>
    </row>
    <row r="29" spans="1:15" x14ac:dyDescent="0.2">
      <c r="A29" s="205" t="s">
        <v>602</v>
      </c>
      <c r="B29" s="195" t="s">
        <v>618</v>
      </c>
      <c r="C29" s="98">
        <v>0.16270000000000001</v>
      </c>
      <c r="D29" s="81">
        <v>0</v>
      </c>
      <c r="E29" s="81">
        <v>0</v>
      </c>
      <c r="F29" s="81">
        <v>0</v>
      </c>
      <c r="G29" s="550">
        <f t="shared" si="9"/>
        <v>0</v>
      </c>
      <c r="H29" s="81">
        <v>0</v>
      </c>
      <c r="I29" s="600">
        <f t="shared" ref="I29:I32" si="11">H29*$I$13+H29</f>
        <v>0</v>
      </c>
      <c r="J29" s="600">
        <f t="shared" ref="J29:J32" si="12">H29*$J$13+H29</f>
        <v>0</v>
      </c>
      <c r="K29" s="600">
        <f t="shared" ref="K29:K32" si="13">H29*$K$13+H29</f>
        <v>0</v>
      </c>
      <c r="L29" s="600">
        <f t="shared" ref="L29:L32" si="14">I29*$L$13+I29</f>
        <v>0</v>
      </c>
      <c r="M29" s="600">
        <f t="shared" ref="M29:O32" si="15">L29*$M$13+L29</f>
        <v>0</v>
      </c>
      <c r="N29" s="600">
        <f t="shared" si="15"/>
        <v>0</v>
      </c>
      <c r="O29" s="600">
        <f t="shared" si="15"/>
        <v>0</v>
      </c>
    </row>
    <row r="30" spans="1:15" x14ac:dyDescent="0.2">
      <c r="A30" s="205" t="s">
        <v>603</v>
      </c>
      <c r="B30" s="195" t="s">
        <v>619</v>
      </c>
      <c r="C30" s="98">
        <v>0.16270000000000001</v>
      </c>
      <c r="D30" s="81">
        <v>0</v>
      </c>
      <c r="E30" s="81">
        <v>0</v>
      </c>
      <c r="F30" s="81">
        <v>0</v>
      </c>
      <c r="G30" s="550">
        <f t="shared" si="9"/>
        <v>0</v>
      </c>
      <c r="H30" s="81">
        <v>0</v>
      </c>
      <c r="I30" s="600">
        <f t="shared" si="11"/>
        <v>0</v>
      </c>
      <c r="J30" s="600">
        <f t="shared" si="12"/>
        <v>0</v>
      </c>
      <c r="K30" s="600">
        <f t="shared" si="13"/>
        <v>0</v>
      </c>
      <c r="L30" s="600">
        <f t="shared" si="14"/>
        <v>0</v>
      </c>
      <c r="M30" s="600">
        <f t="shared" si="15"/>
        <v>0</v>
      </c>
      <c r="N30" s="600">
        <f t="shared" si="15"/>
        <v>0</v>
      </c>
      <c r="O30" s="600">
        <f t="shared" si="15"/>
        <v>0</v>
      </c>
    </row>
    <row r="31" spans="1:15" x14ac:dyDescent="0.2">
      <c r="A31" s="205" t="s">
        <v>604</v>
      </c>
      <c r="B31" s="195" t="s">
        <v>620</v>
      </c>
      <c r="C31" s="99">
        <v>0</v>
      </c>
      <c r="D31" s="81">
        <v>0</v>
      </c>
      <c r="E31" s="81">
        <v>0</v>
      </c>
      <c r="F31" s="81">
        <v>0</v>
      </c>
      <c r="G31" s="550">
        <f t="shared" si="9"/>
        <v>0</v>
      </c>
      <c r="H31" s="81">
        <v>0</v>
      </c>
      <c r="I31" s="600">
        <f t="shared" si="11"/>
        <v>0</v>
      </c>
      <c r="J31" s="600">
        <f t="shared" si="12"/>
        <v>0</v>
      </c>
      <c r="K31" s="600">
        <f t="shared" si="13"/>
        <v>0</v>
      </c>
      <c r="L31" s="600">
        <f t="shared" si="14"/>
        <v>0</v>
      </c>
      <c r="M31" s="600">
        <f t="shared" si="15"/>
        <v>0</v>
      </c>
      <c r="N31" s="600">
        <f t="shared" si="15"/>
        <v>0</v>
      </c>
      <c r="O31" s="600">
        <f t="shared" si="15"/>
        <v>0</v>
      </c>
    </row>
    <row r="32" spans="1:15" ht="15.75" thickBot="1" x14ac:dyDescent="0.25">
      <c r="A32" s="206" t="s">
        <v>605</v>
      </c>
      <c r="B32" s="197" t="s">
        <v>621</v>
      </c>
      <c r="C32" s="100">
        <v>0.16270000000000001</v>
      </c>
      <c r="D32" s="79">
        <v>1.325E-2</v>
      </c>
      <c r="E32" s="532">
        <v>0</v>
      </c>
      <c r="F32" s="552">
        <v>0</v>
      </c>
      <c r="G32" s="551">
        <f t="shared" si="9"/>
        <v>0</v>
      </c>
      <c r="H32" s="79">
        <f>(G32*1.1)</f>
        <v>0</v>
      </c>
      <c r="I32" s="552">
        <f t="shared" si="11"/>
        <v>0</v>
      </c>
      <c r="J32" s="552">
        <f t="shared" si="12"/>
        <v>0</v>
      </c>
      <c r="K32" s="552">
        <f t="shared" si="13"/>
        <v>0</v>
      </c>
      <c r="L32" s="552">
        <f t="shared" si="14"/>
        <v>0</v>
      </c>
      <c r="M32" s="552">
        <f t="shared" si="15"/>
        <v>0</v>
      </c>
      <c r="N32" s="552">
        <f t="shared" si="15"/>
        <v>0</v>
      </c>
      <c r="O32" s="552">
        <f t="shared" si="15"/>
        <v>0</v>
      </c>
    </row>
    <row r="33" spans="1:15" ht="29.25" x14ac:dyDescent="0.2">
      <c r="A33" s="202">
        <v>11</v>
      </c>
      <c r="B33" s="193" t="s">
        <v>622</v>
      </c>
      <c r="C33" s="101">
        <v>8.4900000000000003E-2</v>
      </c>
      <c r="D33" s="102" t="s">
        <v>368</v>
      </c>
      <c r="E33" s="102" t="s">
        <v>368</v>
      </c>
      <c r="F33" s="102" t="s">
        <v>368</v>
      </c>
      <c r="G33" s="102" t="s">
        <v>368</v>
      </c>
      <c r="H33" s="102" t="s">
        <v>368</v>
      </c>
      <c r="I33" s="102" t="s">
        <v>368</v>
      </c>
      <c r="J33" s="102" t="s">
        <v>368</v>
      </c>
      <c r="K33" s="102" t="s">
        <v>368</v>
      </c>
      <c r="L33" s="102" t="s">
        <v>368</v>
      </c>
      <c r="M33" s="102" t="s">
        <v>368</v>
      </c>
      <c r="N33" s="102" t="s">
        <v>368</v>
      </c>
      <c r="O33" s="102" t="s">
        <v>368</v>
      </c>
    </row>
    <row r="34" spans="1:15" ht="15.75" thickBot="1" x14ac:dyDescent="0.25">
      <c r="B34" s="198" t="s">
        <v>578</v>
      </c>
      <c r="C34" s="84"/>
      <c r="D34" s="95"/>
      <c r="E34" s="95"/>
      <c r="F34" s="95"/>
      <c r="G34" s="95"/>
      <c r="H34" s="95"/>
      <c r="I34" s="95"/>
      <c r="J34" s="95"/>
      <c r="K34" s="95"/>
      <c r="L34" s="95"/>
      <c r="M34" s="95"/>
      <c r="N34" s="95"/>
      <c r="O34" s="95"/>
    </row>
    <row r="35" spans="1:15" ht="29.25" x14ac:dyDescent="0.2">
      <c r="A35" s="204">
        <v>12</v>
      </c>
      <c r="B35" s="194" t="s">
        <v>623</v>
      </c>
      <c r="C35" s="103" t="s">
        <v>221</v>
      </c>
      <c r="D35" s="102" t="s">
        <v>368</v>
      </c>
      <c r="E35" s="102" t="s">
        <v>368</v>
      </c>
      <c r="F35" s="102" t="s">
        <v>368</v>
      </c>
      <c r="G35" s="102" t="s">
        <v>368</v>
      </c>
      <c r="H35" s="102" t="s">
        <v>368</v>
      </c>
      <c r="I35" s="102" t="s">
        <v>368</v>
      </c>
      <c r="J35" s="102" t="s">
        <v>368</v>
      </c>
      <c r="K35" s="102" t="s">
        <v>368</v>
      </c>
      <c r="L35" s="102" t="s">
        <v>368</v>
      </c>
      <c r="M35" s="102" t="s">
        <v>368</v>
      </c>
      <c r="N35" s="102" t="s">
        <v>368</v>
      </c>
      <c r="O35" s="102" t="s">
        <v>368</v>
      </c>
    </row>
    <row r="36" spans="1:15" ht="15.75" thickBot="1" x14ac:dyDescent="0.25">
      <c r="A36" s="205"/>
      <c r="B36" s="195" t="s">
        <v>574</v>
      </c>
      <c r="C36" s="103"/>
      <c r="D36" s="95"/>
      <c r="E36" s="95"/>
      <c r="F36" s="95"/>
      <c r="G36" s="95"/>
      <c r="H36" s="95"/>
      <c r="I36" s="95"/>
      <c r="J36" s="95"/>
      <c r="K36" s="95"/>
      <c r="L36" s="95"/>
      <c r="M36" s="95"/>
      <c r="N36" s="95"/>
      <c r="O36" s="95"/>
    </row>
    <row r="37" spans="1:15" ht="29.25" x14ac:dyDescent="0.2">
      <c r="A37" s="205">
        <v>13</v>
      </c>
      <c r="B37" s="196" t="s">
        <v>624</v>
      </c>
      <c r="C37" s="103"/>
      <c r="D37" s="95"/>
      <c r="E37" s="95"/>
      <c r="F37" s="102" t="s">
        <v>368</v>
      </c>
      <c r="G37" s="102" t="s">
        <v>368</v>
      </c>
      <c r="H37" s="102" t="s">
        <v>368</v>
      </c>
      <c r="I37" s="102" t="s">
        <v>368</v>
      </c>
      <c r="J37" s="102" t="s">
        <v>368</v>
      </c>
      <c r="K37" s="102" t="s">
        <v>368</v>
      </c>
      <c r="L37" s="102" t="s">
        <v>368</v>
      </c>
      <c r="M37" s="102" t="s">
        <v>368</v>
      </c>
      <c r="N37" s="102" t="s">
        <v>368</v>
      </c>
      <c r="O37" s="102" t="s">
        <v>368</v>
      </c>
    </row>
    <row r="38" spans="1:15" ht="15.75" thickBot="1" x14ac:dyDescent="0.25">
      <c r="A38" s="205"/>
      <c r="B38" s="195" t="s">
        <v>220</v>
      </c>
      <c r="D38" s="95"/>
      <c r="E38" s="95"/>
      <c r="F38" s="95"/>
      <c r="G38" s="95"/>
      <c r="H38" s="95"/>
      <c r="I38" s="95"/>
      <c r="J38" s="95"/>
      <c r="K38" s="95"/>
      <c r="L38" s="95"/>
      <c r="M38" s="95"/>
      <c r="N38" s="95"/>
      <c r="O38" s="95"/>
    </row>
    <row r="39" spans="1:15" x14ac:dyDescent="0.2">
      <c r="A39" s="467"/>
      <c r="B39" s="468"/>
      <c r="C39" s="469"/>
      <c r="D39" s="470"/>
      <c r="E39" s="470"/>
      <c r="F39" s="470"/>
      <c r="G39" s="470"/>
      <c r="H39" s="470"/>
      <c r="I39" s="471"/>
      <c r="J39" s="471"/>
      <c r="K39" s="471"/>
      <c r="L39" s="471"/>
      <c r="M39" s="471"/>
      <c r="N39" s="471"/>
      <c r="O39" s="471"/>
    </row>
    <row r="40" spans="1:15" x14ac:dyDescent="0.2">
      <c r="A40" s="472">
        <v>14</v>
      </c>
      <c r="B40" s="193" t="s">
        <v>625</v>
      </c>
      <c r="C40" s="94"/>
      <c r="D40" s="95"/>
      <c r="E40" s="95"/>
      <c r="F40" s="95"/>
      <c r="G40" s="95"/>
      <c r="H40" s="95"/>
      <c r="I40" s="473"/>
      <c r="J40" s="473"/>
      <c r="K40" s="473"/>
      <c r="L40" s="473"/>
      <c r="M40" s="473"/>
      <c r="N40" s="473"/>
      <c r="O40" s="473"/>
    </row>
    <row r="41" spans="1:15" ht="28.5" x14ac:dyDescent="0.2">
      <c r="A41" s="472" t="s">
        <v>600</v>
      </c>
      <c r="B41" s="195" t="s">
        <v>626</v>
      </c>
      <c r="C41" s="94"/>
      <c r="D41" s="95"/>
      <c r="E41" s="95"/>
      <c r="F41" s="95"/>
      <c r="G41" s="95"/>
      <c r="H41" s="95"/>
      <c r="I41" s="473"/>
      <c r="J41" s="473"/>
      <c r="K41" s="473"/>
      <c r="L41" s="473"/>
      <c r="M41" s="473"/>
      <c r="N41" s="473"/>
      <c r="O41" s="473"/>
    </row>
    <row r="42" spans="1:15" ht="28.5" x14ac:dyDescent="0.2">
      <c r="A42" s="472"/>
      <c r="B42" s="195" t="s">
        <v>627</v>
      </c>
      <c r="C42" s="98">
        <v>0.12709999999999999</v>
      </c>
      <c r="D42" s="104" t="s">
        <v>368</v>
      </c>
      <c r="E42" s="104" t="s">
        <v>368</v>
      </c>
      <c r="F42" s="104" t="s">
        <v>368</v>
      </c>
      <c r="G42" s="104" t="s">
        <v>368</v>
      </c>
      <c r="H42" s="104" t="s">
        <v>368</v>
      </c>
      <c r="I42" s="474" t="s">
        <v>368</v>
      </c>
      <c r="J42" s="474" t="s">
        <v>368</v>
      </c>
      <c r="K42" s="474" t="s">
        <v>368</v>
      </c>
      <c r="L42" s="474" t="s">
        <v>368</v>
      </c>
      <c r="M42" s="474" t="s">
        <v>368</v>
      </c>
      <c r="N42" s="474" t="s">
        <v>368</v>
      </c>
      <c r="O42" s="474" t="s">
        <v>368</v>
      </c>
    </row>
    <row r="43" spans="1:15" ht="28.5" x14ac:dyDescent="0.2">
      <c r="A43" s="472"/>
      <c r="B43" s="195" t="s">
        <v>628</v>
      </c>
      <c r="C43" s="98">
        <v>0.12709999999999999</v>
      </c>
      <c r="D43" s="104" t="s">
        <v>368</v>
      </c>
      <c r="E43" s="104" t="s">
        <v>368</v>
      </c>
      <c r="F43" s="104" t="s">
        <v>368</v>
      </c>
      <c r="G43" s="104" t="s">
        <v>368</v>
      </c>
      <c r="H43" s="104" t="s">
        <v>368</v>
      </c>
      <c r="I43" s="474" t="s">
        <v>368</v>
      </c>
      <c r="J43" s="474" t="s">
        <v>368</v>
      </c>
      <c r="K43" s="474" t="s">
        <v>368</v>
      </c>
      <c r="L43" s="474" t="s">
        <v>368</v>
      </c>
      <c r="M43" s="474" t="s">
        <v>368</v>
      </c>
      <c r="N43" s="474" t="s">
        <v>368</v>
      </c>
      <c r="O43" s="474" t="s">
        <v>368</v>
      </c>
    </row>
    <row r="44" spans="1:15" ht="28.5" x14ac:dyDescent="0.2">
      <c r="A44" s="472"/>
      <c r="B44" s="195" t="s">
        <v>629</v>
      </c>
      <c r="C44" s="98">
        <v>0.12709999999999999</v>
      </c>
      <c r="D44" s="104" t="s">
        <v>368</v>
      </c>
      <c r="E44" s="104" t="s">
        <v>368</v>
      </c>
      <c r="F44" s="104" t="s">
        <v>368</v>
      </c>
      <c r="G44" s="104" t="s">
        <v>368</v>
      </c>
      <c r="H44" s="104" t="s">
        <v>368</v>
      </c>
      <c r="I44" s="474" t="s">
        <v>368</v>
      </c>
      <c r="J44" s="474" t="s">
        <v>368</v>
      </c>
      <c r="K44" s="474" t="s">
        <v>368</v>
      </c>
      <c r="L44" s="474" t="s">
        <v>368</v>
      </c>
      <c r="M44" s="474" t="s">
        <v>368</v>
      </c>
      <c r="N44" s="474" t="s">
        <v>368</v>
      </c>
      <c r="O44" s="474" t="s">
        <v>368</v>
      </c>
    </row>
    <row r="45" spans="1:15" ht="15.75" thickBot="1" x14ac:dyDescent="0.25">
      <c r="A45" s="475" t="s">
        <v>601</v>
      </c>
      <c r="B45" s="476" t="s">
        <v>630</v>
      </c>
      <c r="C45" s="477"/>
      <c r="D45" s="478"/>
      <c r="E45" s="478"/>
      <c r="F45" s="478"/>
      <c r="G45" s="478"/>
      <c r="H45" s="478"/>
      <c r="I45" s="479"/>
      <c r="J45" s="479"/>
      <c r="K45" s="479"/>
      <c r="L45" s="479"/>
      <c r="M45" s="479"/>
      <c r="N45" s="479"/>
      <c r="O45" s="479"/>
    </row>
    <row r="46" spans="1:15" ht="15.75" thickBot="1" x14ac:dyDescent="0.25">
      <c r="A46" s="206"/>
      <c r="B46" s="197"/>
      <c r="C46" s="105"/>
      <c r="D46" s="82"/>
      <c r="E46" s="82"/>
      <c r="F46" s="82"/>
      <c r="G46" s="82"/>
      <c r="H46" s="82"/>
      <c r="I46" s="82"/>
      <c r="J46" s="82"/>
      <c r="K46" s="82"/>
      <c r="L46" s="82"/>
      <c r="M46" s="82"/>
      <c r="N46" s="82"/>
      <c r="O46" s="82"/>
    </row>
    <row r="47" spans="1:15" x14ac:dyDescent="0.2">
      <c r="A47" s="204">
        <v>15</v>
      </c>
      <c r="B47" s="194" t="s">
        <v>631</v>
      </c>
      <c r="C47" s="94"/>
      <c r="D47" s="95"/>
      <c r="E47" s="95"/>
      <c r="F47" s="95"/>
      <c r="G47" s="95"/>
      <c r="H47" s="95"/>
      <c r="I47" s="95"/>
      <c r="J47" s="95"/>
      <c r="K47" s="95"/>
      <c r="L47" s="95"/>
      <c r="M47" s="95"/>
      <c r="N47" s="95"/>
      <c r="O47" s="95"/>
    </row>
    <row r="48" spans="1:15" ht="28.5" x14ac:dyDescent="0.2">
      <c r="A48" s="205" t="s">
        <v>600</v>
      </c>
      <c r="B48" s="195" t="s">
        <v>632</v>
      </c>
      <c r="C48" s="106">
        <v>2.24E-2</v>
      </c>
      <c r="D48" s="104" t="s">
        <v>368</v>
      </c>
      <c r="E48" s="104" t="s">
        <v>368</v>
      </c>
      <c r="F48" s="104" t="s">
        <v>368</v>
      </c>
      <c r="G48" s="104" t="s">
        <v>368</v>
      </c>
      <c r="H48" s="104" t="s">
        <v>368</v>
      </c>
      <c r="I48" s="104" t="s">
        <v>368</v>
      </c>
      <c r="J48" s="104" t="s">
        <v>368</v>
      </c>
      <c r="K48" s="104" t="s">
        <v>368</v>
      </c>
      <c r="L48" s="104" t="s">
        <v>368</v>
      </c>
      <c r="M48" s="104" t="s">
        <v>368</v>
      </c>
      <c r="N48" s="104" t="s">
        <v>368</v>
      </c>
      <c r="O48" s="104" t="s">
        <v>368</v>
      </c>
    </row>
    <row r="49" spans="1:15" x14ac:dyDescent="0.2">
      <c r="A49" s="205" t="s">
        <v>601</v>
      </c>
      <c r="B49" s="195" t="s">
        <v>633</v>
      </c>
      <c r="C49" s="106">
        <v>2.4500000000000001E-2</v>
      </c>
      <c r="D49" s="95" t="s">
        <v>299</v>
      </c>
      <c r="E49" s="95" t="s">
        <v>299</v>
      </c>
      <c r="F49" s="95" t="s">
        <v>299</v>
      </c>
      <c r="G49" s="95" t="s">
        <v>299</v>
      </c>
      <c r="H49" s="95" t="s">
        <v>299</v>
      </c>
      <c r="I49" s="95" t="s">
        <v>299</v>
      </c>
      <c r="J49" s="95" t="s">
        <v>299</v>
      </c>
      <c r="K49" s="95" t="s">
        <v>299</v>
      </c>
      <c r="L49" s="95" t="s">
        <v>299</v>
      </c>
      <c r="M49" s="95" t="s">
        <v>299</v>
      </c>
      <c r="N49" s="95" t="s">
        <v>299</v>
      </c>
      <c r="O49" s="95" t="s">
        <v>299</v>
      </c>
    </row>
    <row r="50" spans="1:15" x14ac:dyDescent="0.2">
      <c r="A50" s="205"/>
      <c r="B50" s="193" t="s">
        <v>219</v>
      </c>
      <c r="C50" s="91"/>
      <c r="D50" s="95"/>
      <c r="E50" s="95"/>
      <c r="F50" s="95"/>
      <c r="G50" s="95"/>
      <c r="H50" s="95"/>
      <c r="I50" s="95"/>
      <c r="J50" s="95"/>
      <c r="K50" s="95"/>
      <c r="L50" s="95"/>
      <c r="M50" s="95"/>
      <c r="N50" s="95"/>
      <c r="O50" s="95"/>
    </row>
    <row r="51" spans="1:15" ht="15.75" thickBot="1" x14ac:dyDescent="0.25">
      <c r="A51" s="206"/>
      <c r="B51" s="192" t="s">
        <v>294</v>
      </c>
      <c r="C51" s="105"/>
      <c r="D51" s="95"/>
      <c r="E51" s="95"/>
      <c r="F51" s="95"/>
      <c r="G51" s="95"/>
      <c r="H51" s="95"/>
      <c r="I51" s="95"/>
      <c r="J51" s="95"/>
      <c r="K51" s="95"/>
      <c r="L51" s="95"/>
      <c r="M51" s="95"/>
      <c r="N51" s="95"/>
      <c r="O51" s="95"/>
    </row>
    <row r="52" spans="1:15" ht="15.75" thickBot="1" x14ac:dyDescent="0.25">
      <c r="A52" s="207"/>
      <c r="B52" s="199" t="s">
        <v>469</v>
      </c>
      <c r="C52" s="105"/>
      <c r="D52" s="107">
        <v>300</v>
      </c>
      <c r="E52" s="108">
        <v>341.86500000000001</v>
      </c>
      <c r="F52" s="324">
        <f>E52*$F$13+E52</f>
        <v>365.79554999999999</v>
      </c>
      <c r="G52" s="108">
        <f>F52*$G$13+F52</f>
        <v>389.93805629999997</v>
      </c>
      <c r="H52" s="108">
        <f>(G52*$H$13+G52)</f>
        <v>415.28402995949995</v>
      </c>
      <c r="I52" s="596">
        <f>(H52*$I$13+H52)</f>
        <v>436.04823145747497</v>
      </c>
      <c r="J52" s="596">
        <f>(H52*$J$13+H52)</f>
        <v>431.89539115787994</v>
      </c>
      <c r="K52" s="596">
        <f>(H52*$K$13+H52)</f>
        <v>423.58971055868994</v>
      </c>
      <c r="L52" s="596">
        <f>(I52*$L$13+I52)</f>
        <v>462.21112534492346</v>
      </c>
      <c r="M52" s="596">
        <f>(L52*$M$13+L52)</f>
        <v>489.94379286561889</v>
      </c>
      <c r="N52" s="596">
        <f>(M52*$M$13+M52)</f>
        <v>519.34042043755608</v>
      </c>
      <c r="O52" s="596">
        <f>(N52*$M$13+N52)</f>
        <v>550.5008456638094</v>
      </c>
    </row>
    <row r="53" spans="1:15" ht="15.75" thickBot="1" x14ac:dyDescent="0.25">
      <c r="A53" s="207"/>
      <c r="B53" s="199" t="s">
        <v>470</v>
      </c>
      <c r="C53" s="105"/>
      <c r="D53" s="109" t="s">
        <v>386</v>
      </c>
      <c r="E53" s="109" t="s">
        <v>386</v>
      </c>
      <c r="F53" s="109" t="s">
        <v>386</v>
      </c>
      <c r="G53" s="109" t="s">
        <v>386</v>
      </c>
      <c r="H53" s="109" t="s">
        <v>386</v>
      </c>
      <c r="I53" s="109" t="s">
        <v>386</v>
      </c>
      <c r="J53" s="109" t="s">
        <v>386</v>
      </c>
      <c r="K53" s="109" t="s">
        <v>386</v>
      </c>
      <c r="L53" s="109" t="s">
        <v>386</v>
      </c>
      <c r="M53" s="109" t="s">
        <v>386</v>
      </c>
      <c r="N53" s="109" t="s">
        <v>386</v>
      </c>
      <c r="O53" s="109" t="s">
        <v>386</v>
      </c>
    </row>
    <row r="54" spans="1:15" ht="29.25" thickBot="1" x14ac:dyDescent="0.25">
      <c r="A54" s="207"/>
      <c r="B54" s="199" t="s">
        <v>468</v>
      </c>
      <c r="C54" s="105"/>
      <c r="D54" s="110">
        <v>26.5</v>
      </c>
      <c r="E54" s="108">
        <v>32.014400000000002</v>
      </c>
      <c r="F54" s="324">
        <f>E54*$F$13+E54</f>
        <v>34.255408000000003</v>
      </c>
      <c r="G54" s="108">
        <f>F54*$G$13+F54</f>
        <v>36.516264928000005</v>
      </c>
      <c r="H54" s="108">
        <f>(G54*$H$13+G54)</f>
        <v>38.889822148320007</v>
      </c>
      <c r="I54" s="108">
        <f>(H54*$I$13+H54)</f>
        <v>40.834313255736006</v>
      </c>
      <c r="J54" s="108">
        <f>(I54*$I$13+I54)</f>
        <v>42.876028918522806</v>
      </c>
      <c r="K54" s="108">
        <f>(J54*$I$13+J54)</f>
        <v>45.01983036444895</v>
      </c>
      <c r="L54" s="108">
        <f>(I54*$I$13+I54)</f>
        <v>42.876028918522806</v>
      </c>
      <c r="M54" s="108">
        <f>(J54*$I$13+J54)</f>
        <v>45.01983036444895</v>
      </c>
      <c r="N54" s="108">
        <f>(K54*$I$13+K54)</f>
        <v>47.270821882671399</v>
      </c>
      <c r="O54" s="108">
        <f>(L54*$I$13+L54)</f>
        <v>45.01983036444895</v>
      </c>
    </row>
    <row r="55" spans="1:15" ht="29.25" thickBot="1" x14ac:dyDescent="0.25">
      <c r="A55" s="207"/>
      <c r="B55" s="199" t="s">
        <v>549</v>
      </c>
      <c r="C55" s="105"/>
      <c r="D55" s="111" t="s">
        <v>547</v>
      </c>
      <c r="E55" s="111" t="s">
        <v>547</v>
      </c>
      <c r="F55" s="111" t="s">
        <v>547</v>
      </c>
      <c r="G55" s="111" t="s">
        <v>547</v>
      </c>
      <c r="H55" s="111" t="s">
        <v>547</v>
      </c>
      <c r="I55" s="111" t="s">
        <v>547</v>
      </c>
      <c r="J55" s="111" t="s">
        <v>547</v>
      </c>
      <c r="K55" s="111" t="s">
        <v>547</v>
      </c>
      <c r="L55" s="111" t="s">
        <v>547</v>
      </c>
      <c r="M55" s="111" t="s">
        <v>547</v>
      </c>
      <c r="N55" s="111" t="s">
        <v>547</v>
      </c>
      <c r="O55" s="111" t="s">
        <v>547</v>
      </c>
    </row>
    <row r="56" spans="1:15" ht="29.25" thickBot="1" x14ac:dyDescent="0.25">
      <c r="A56" s="207"/>
      <c r="B56" s="199" t="s">
        <v>546</v>
      </c>
      <c r="C56" s="105"/>
      <c r="D56" s="111" t="s">
        <v>547</v>
      </c>
      <c r="E56" s="111" t="s">
        <v>547</v>
      </c>
      <c r="F56" s="111" t="s">
        <v>547</v>
      </c>
      <c r="G56" s="111" t="s">
        <v>547</v>
      </c>
      <c r="H56" s="111" t="s">
        <v>547</v>
      </c>
      <c r="I56" s="111" t="s">
        <v>547</v>
      </c>
      <c r="J56" s="111" t="s">
        <v>547</v>
      </c>
      <c r="K56" s="111" t="s">
        <v>547</v>
      </c>
      <c r="L56" s="111" t="s">
        <v>547</v>
      </c>
      <c r="M56" s="111" t="s">
        <v>547</v>
      </c>
      <c r="N56" s="111" t="s">
        <v>547</v>
      </c>
      <c r="O56" s="111" t="s">
        <v>547</v>
      </c>
    </row>
    <row r="57" spans="1:15" ht="15.75" thickBot="1" x14ac:dyDescent="0.25">
      <c r="A57" s="207"/>
      <c r="B57" s="200" t="s">
        <v>223</v>
      </c>
      <c r="C57" s="105" t="s">
        <v>224</v>
      </c>
      <c r="D57" s="112" t="s">
        <v>565</v>
      </c>
      <c r="E57" s="112" t="s">
        <v>567</v>
      </c>
      <c r="F57" s="112">
        <v>170.24</v>
      </c>
      <c r="G57" s="108">
        <f t="shared" ref="G57:G67" si="16">F57*$G$13+F57</f>
        <v>181.47584000000001</v>
      </c>
      <c r="H57" s="108">
        <f>G57*$H$13+G57</f>
        <v>193.2717696</v>
      </c>
      <c r="I57" s="596">
        <f t="shared" ref="I57:I67" si="17">(H57*$I$13+H57)</f>
        <v>202.93535808000001</v>
      </c>
      <c r="J57" s="596">
        <f t="shared" ref="J57:J67" si="18">(H57*$J$13+H57)</f>
        <v>201.00264038399999</v>
      </c>
      <c r="K57" s="596">
        <f t="shared" ref="K57:K67" si="19">(H57*$K$13+H57)</f>
        <v>197.13720499199999</v>
      </c>
      <c r="L57" s="596">
        <f t="shared" ref="L57:L67" si="20">(I57*$L$13+I57)</f>
        <v>215.11147956480002</v>
      </c>
      <c r="M57" s="596">
        <f t="shared" ref="M57:O67" si="21">(L57*$M$13+L57)</f>
        <v>228.01816833868801</v>
      </c>
      <c r="N57" s="596">
        <f t="shared" si="21"/>
        <v>241.6992584390093</v>
      </c>
      <c r="O57" s="596">
        <f t="shared" si="21"/>
        <v>256.20121394534988</v>
      </c>
    </row>
    <row r="58" spans="1:15" ht="15.75" thickBot="1" x14ac:dyDescent="0.25">
      <c r="A58" s="207"/>
      <c r="B58" s="200" t="s">
        <v>225</v>
      </c>
      <c r="C58" s="209">
        <v>74.8</v>
      </c>
      <c r="D58" s="112">
        <v>106</v>
      </c>
      <c r="E58" s="108">
        <v>128.03620000000001</v>
      </c>
      <c r="F58" s="324">
        <f t="shared" ref="F58:F67" si="22">E58*$F$13+E58</f>
        <v>136.99873400000001</v>
      </c>
      <c r="G58" s="108">
        <f t="shared" si="16"/>
        <v>146.04065044400002</v>
      </c>
      <c r="H58" s="108">
        <f t="shared" ref="H58:H67" si="23">G58*$H$13+G58</f>
        <v>155.53329272286001</v>
      </c>
      <c r="I58" s="596">
        <f t="shared" si="17"/>
        <v>163.30995735900302</v>
      </c>
      <c r="J58" s="596">
        <f t="shared" si="18"/>
        <v>161.7546244317744</v>
      </c>
      <c r="K58" s="596">
        <f t="shared" si="19"/>
        <v>158.64395857731722</v>
      </c>
      <c r="L58" s="596">
        <f t="shared" si="20"/>
        <v>173.1085548005432</v>
      </c>
      <c r="M58" s="596">
        <f t="shared" si="21"/>
        <v>183.49506808857581</v>
      </c>
      <c r="N58" s="596">
        <f t="shared" si="21"/>
        <v>194.50477217389036</v>
      </c>
      <c r="O58" s="596">
        <f t="shared" si="21"/>
        <v>206.17505850432377</v>
      </c>
    </row>
    <row r="59" spans="1:15" ht="15.75" thickBot="1" x14ac:dyDescent="0.25">
      <c r="A59" s="207"/>
      <c r="B59" s="200" t="s">
        <v>226</v>
      </c>
      <c r="C59" s="113">
        <v>151.80000000000001</v>
      </c>
      <c r="D59" s="112">
        <v>216</v>
      </c>
      <c r="E59" s="108">
        <v>260.95999999999998</v>
      </c>
      <c r="F59" s="324">
        <f t="shared" si="22"/>
        <v>279.22719999999998</v>
      </c>
      <c r="G59" s="108">
        <f t="shared" si="16"/>
        <v>297.65619519999996</v>
      </c>
      <c r="H59" s="108">
        <f t="shared" si="23"/>
        <v>317.00384788799994</v>
      </c>
      <c r="I59" s="596">
        <f t="shared" si="17"/>
        <v>332.85404028239992</v>
      </c>
      <c r="J59" s="596">
        <f t="shared" si="18"/>
        <v>329.68400180351995</v>
      </c>
      <c r="K59" s="596">
        <f t="shared" si="19"/>
        <v>323.34392484575994</v>
      </c>
      <c r="L59" s="596">
        <f t="shared" si="20"/>
        <v>352.82528269934392</v>
      </c>
      <c r="M59" s="596">
        <f t="shared" si="21"/>
        <v>373.99479966130457</v>
      </c>
      <c r="N59" s="596">
        <f t="shared" si="21"/>
        <v>396.43448764098287</v>
      </c>
      <c r="O59" s="596">
        <f t="shared" si="21"/>
        <v>420.22055689944182</v>
      </c>
    </row>
    <row r="60" spans="1:15" ht="15.75" thickBot="1" x14ac:dyDescent="0.25">
      <c r="A60" s="207"/>
      <c r="B60" s="200" t="s">
        <v>227</v>
      </c>
      <c r="C60" s="113">
        <v>15.4</v>
      </c>
      <c r="D60" s="112">
        <v>21.9</v>
      </c>
      <c r="E60" s="108">
        <v>26.44</v>
      </c>
      <c r="F60" s="324">
        <f t="shared" si="22"/>
        <v>28.290800000000001</v>
      </c>
      <c r="G60" s="108">
        <f t="shared" si="16"/>
        <v>30.157992800000002</v>
      </c>
      <c r="H60" s="108">
        <f t="shared" si="23"/>
        <v>32.118262332</v>
      </c>
      <c r="I60" s="596">
        <f t="shared" si="17"/>
        <v>33.7241754486</v>
      </c>
      <c r="J60" s="596">
        <f t="shared" si="18"/>
        <v>33.402992825280002</v>
      </c>
      <c r="K60" s="596">
        <f t="shared" si="19"/>
        <v>32.760627578639998</v>
      </c>
      <c r="L60" s="596">
        <f t="shared" si="20"/>
        <v>35.747625975516002</v>
      </c>
      <c r="M60" s="596">
        <f t="shared" si="21"/>
        <v>37.89248353404696</v>
      </c>
      <c r="N60" s="596">
        <f t="shared" si="21"/>
        <v>40.166032546089781</v>
      </c>
      <c r="O60" s="596">
        <f t="shared" si="21"/>
        <v>42.575994498855167</v>
      </c>
    </row>
    <row r="61" spans="1:15" ht="15.75" thickBot="1" x14ac:dyDescent="0.25">
      <c r="A61" s="207"/>
      <c r="B61" s="200" t="s">
        <v>228</v>
      </c>
      <c r="C61" s="113">
        <v>8.8000000000000007</v>
      </c>
      <c r="D61" s="112">
        <v>12.5</v>
      </c>
      <c r="E61" s="108">
        <v>15.15</v>
      </c>
      <c r="F61" s="324">
        <f t="shared" si="22"/>
        <v>16.2105</v>
      </c>
      <c r="G61" s="108">
        <f t="shared" si="16"/>
        <v>17.280393</v>
      </c>
      <c r="H61" s="108">
        <f t="shared" si="23"/>
        <v>18.403618545</v>
      </c>
      <c r="I61" s="596">
        <f t="shared" si="17"/>
        <v>19.323799472250002</v>
      </c>
      <c r="J61" s="596">
        <f t="shared" si="18"/>
        <v>19.139763286800001</v>
      </c>
      <c r="K61" s="596">
        <f t="shared" si="19"/>
        <v>18.771690915899999</v>
      </c>
      <c r="L61" s="596">
        <f t="shared" si="20"/>
        <v>20.483227440585001</v>
      </c>
      <c r="M61" s="596">
        <f t="shared" si="21"/>
        <v>21.712221087020101</v>
      </c>
      <c r="N61" s="596">
        <f t="shared" si="21"/>
        <v>23.014954352241308</v>
      </c>
      <c r="O61" s="596">
        <f t="shared" si="21"/>
        <v>24.395851613375786</v>
      </c>
    </row>
    <row r="62" spans="1:15" ht="29.25" thickBot="1" x14ac:dyDescent="0.25">
      <c r="A62" s="207"/>
      <c r="B62" s="200" t="s">
        <v>548</v>
      </c>
      <c r="C62" s="113"/>
      <c r="D62" s="112">
        <v>265</v>
      </c>
      <c r="E62" s="108">
        <v>320.12</v>
      </c>
      <c r="F62" s="324">
        <f t="shared" si="22"/>
        <v>342.52840000000003</v>
      </c>
      <c r="G62" s="108">
        <f t="shared" si="16"/>
        <v>365.13527440000001</v>
      </c>
      <c r="H62" s="108">
        <f t="shared" si="23"/>
        <v>388.86906723600003</v>
      </c>
      <c r="I62" s="596">
        <f t="shared" si="17"/>
        <v>408.31252059780002</v>
      </c>
      <c r="J62" s="596">
        <f t="shared" si="18"/>
        <v>404.42382992544003</v>
      </c>
      <c r="K62" s="596">
        <f t="shared" si="19"/>
        <v>396.64644858072006</v>
      </c>
      <c r="L62" s="596">
        <f t="shared" si="20"/>
        <v>432.811271833668</v>
      </c>
      <c r="M62" s="596">
        <f t="shared" si="21"/>
        <v>458.7799481436881</v>
      </c>
      <c r="N62" s="596">
        <f t="shared" si="21"/>
        <v>486.30674503230938</v>
      </c>
      <c r="O62" s="596">
        <f t="shared" si="21"/>
        <v>515.4851497342479</v>
      </c>
    </row>
    <row r="63" spans="1:15" ht="15.75" thickBot="1" x14ac:dyDescent="0.25">
      <c r="A63" s="207"/>
      <c r="B63" s="200" t="s">
        <v>569</v>
      </c>
      <c r="C63" s="113">
        <v>75</v>
      </c>
      <c r="D63" s="112">
        <v>97</v>
      </c>
      <c r="E63" s="108">
        <v>117.14</v>
      </c>
      <c r="F63" s="324">
        <f t="shared" si="22"/>
        <v>125.3398</v>
      </c>
      <c r="G63" s="108">
        <f t="shared" si="16"/>
        <v>133.6122268</v>
      </c>
      <c r="H63" s="108">
        <f t="shared" si="23"/>
        <v>142.29702154200001</v>
      </c>
      <c r="I63" s="596">
        <f t="shared" si="17"/>
        <v>149.41187261910002</v>
      </c>
      <c r="J63" s="596">
        <f t="shared" si="18"/>
        <v>147.98890240368002</v>
      </c>
      <c r="K63" s="596">
        <f t="shared" si="19"/>
        <v>145.14296197284</v>
      </c>
      <c r="L63" s="596">
        <f t="shared" si="20"/>
        <v>158.37658497624602</v>
      </c>
      <c r="M63" s="596">
        <f t="shared" si="21"/>
        <v>167.87918007482079</v>
      </c>
      <c r="N63" s="596">
        <f t="shared" si="21"/>
        <v>177.95193087931005</v>
      </c>
      <c r="O63" s="596">
        <f t="shared" si="21"/>
        <v>188.62904673206864</v>
      </c>
    </row>
    <row r="64" spans="1:15" ht="15.75" thickBot="1" x14ac:dyDescent="0.25">
      <c r="A64" s="207"/>
      <c r="B64" s="200" t="s">
        <v>570</v>
      </c>
      <c r="C64" s="113">
        <v>75</v>
      </c>
      <c r="D64" s="112">
        <v>0</v>
      </c>
      <c r="E64" s="108">
        <v>284.89</v>
      </c>
      <c r="F64" s="324">
        <f t="shared" si="22"/>
        <v>304.83229999999998</v>
      </c>
      <c r="G64" s="108">
        <f t="shared" si="16"/>
        <v>324.95123179999996</v>
      </c>
      <c r="H64" s="108">
        <f t="shared" si="23"/>
        <v>346.07306186699998</v>
      </c>
      <c r="I64" s="596">
        <f t="shared" si="17"/>
        <v>363.37671496035</v>
      </c>
      <c r="J64" s="596">
        <f t="shared" si="18"/>
        <v>359.91598434167997</v>
      </c>
      <c r="K64" s="596">
        <f t="shared" si="19"/>
        <v>352.99452310433998</v>
      </c>
      <c r="L64" s="596">
        <f t="shared" si="20"/>
        <v>385.179317857971</v>
      </c>
      <c r="M64" s="596">
        <f t="shared" si="21"/>
        <v>408.29007692944924</v>
      </c>
      <c r="N64" s="596">
        <f t="shared" si="21"/>
        <v>432.78748154521622</v>
      </c>
      <c r="O64" s="596">
        <f t="shared" si="21"/>
        <v>458.7547304379292</v>
      </c>
    </row>
    <row r="65" spans="1:15" ht="15.75" thickBot="1" x14ac:dyDescent="0.25">
      <c r="A65" s="207"/>
      <c r="B65" s="200" t="s">
        <v>229</v>
      </c>
      <c r="C65" s="113">
        <v>517</v>
      </c>
      <c r="D65" s="112">
        <v>735.6</v>
      </c>
      <c r="E65" s="108">
        <v>888.51</v>
      </c>
      <c r="F65" s="324">
        <f t="shared" si="22"/>
        <v>950.70569999999998</v>
      </c>
      <c r="G65" s="108">
        <f t="shared" si="16"/>
        <v>1013.4522762</v>
      </c>
      <c r="H65" s="108">
        <f t="shared" si="23"/>
        <v>1079.3266741530001</v>
      </c>
      <c r="I65" s="596">
        <f t="shared" si="17"/>
        <v>1133.2930078606501</v>
      </c>
      <c r="J65" s="596">
        <f t="shared" si="18"/>
        <v>1122.49974111912</v>
      </c>
      <c r="K65" s="596">
        <f t="shared" si="19"/>
        <v>1100.9132076360602</v>
      </c>
      <c r="L65" s="596">
        <f t="shared" si="20"/>
        <v>1201.290588332289</v>
      </c>
      <c r="M65" s="596">
        <f t="shared" si="21"/>
        <v>1273.3680236322264</v>
      </c>
      <c r="N65" s="596">
        <f t="shared" si="21"/>
        <v>1349.7701050501601</v>
      </c>
      <c r="O65" s="596">
        <f t="shared" si="21"/>
        <v>1430.7563113531696</v>
      </c>
    </row>
    <row r="66" spans="1:15" ht="15.75" thickBot="1" x14ac:dyDescent="0.25">
      <c r="A66" s="207"/>
      <c r="B66" s="200" t="s">
        <v>230</v>
      </c>
      <c r="C66" s="113">
        <v>0.5</v>
      </c>
      <c r="D66" s="112">
        <v>0.85</v>
      </c>
      <c r="E66" s="108">
        <v>1.03</v>
      </c>
      <c r="F66" s="324">
        <f t="shared" si="22"/>
        <v>1.1021000000000001</v>
      </c>
      <c r="G66" s="108">
        <f t="shared" si="16"/>
        <v>1.1748386000000002</v>
      </c>
      <c r="H66" s="108">
        <f t="shared" si="23"/>
        <v>1.2512031090000002</v>
      </c>
      <c r="I66" s="596">
        <f t="shared" si="17"/>
        <v>1.3137632644500001</v>
      </c>
      <c r="J66" s="596">
        <f t="shared" si="18"/>
        <v>1.3012512333600001</v>
      </c>
      <c r="K66" s="596">
        <f t="shared" si="19"/>
        <v>1.2762271711800002</v>
      </c>
      <c r="L66" s="596">
        <f t="shared" si="20"/>
        <v>1.3925890603170001</v>
      </c>
      <c r="M66" s="596">
        <f t="shared" si="21"/>
        <v>1.4761444039360201</v>
      </c>
      <c r="N66" s="596">
        <f t="shared" si="21"/>
        <v>1.5647130681721813</v>
      </c>
      <c r="O66" s="596">
        <f t="shared" si="21"/>
        <v>1.6585958522625122</v>
      </c>
    </row>
    <row r="67" spans="1:15" ht="15.75" thickBot="1" x14ac:dyDescent="0.25">
      <c r="A67" s="207"/>
      <c r="B67" s="200" t="s">
        <v>231</v>
      </c>
      <c r="C67" s="114">
        <v>30</v>
      </c>
      <c r="D67" s="112">
        <v>42.6</v>
      </c>
      <c r="E67" s="108">
        <v>51.51</v>
      </c>
      <c r="F67" s="324">
        <f t="shared" si="22"/>
        <v>55.115699999999997</v>
      </c>
      <c r="G67" s="108">
        <f t="shared" si="16"/>
        <v>58.7533362</v>
      </c>
      <c r="H67" s="108">
        <f t="shared" si="23"/>
        <v>62.572303052999999</v>
      </c>
      <c r="I67" s="596">
        <f t="shared" si="17"/>
        <v>65.700918205649998</v>
      </c>
      <c r="J67" s="596">
        <f t="shared" si="18"/>
        <v>65.075195175120001</v>
      </c>
      <c r="K67" s="596">
        <f t="shared" si="19"/>
        <v>63.82374911406</v>
      </c>
      <c r="L67" s="596">
        <f t="shared" si="20"/>
        <v>69.642973297989002</v>
      </c>
      <c r="M67" s="596">
        <f t="shared" si="21"/>
        <v>73.821551695868337</v>
      </c>
      <c r="N67" s="596">
        <f t="shared" si="21"/>
        <v>78.250844797620431</v>
      </c>
      <c r="O67" s="596">
        <f t="shared" si="21"/>
        <v>82.945895485477649</v>
      </c>
    </row>
    <row r="68" spans="1:15" x14ac:dyDescent="0.25">
      <c r="B68" s="115" t="s">
        <v>214</v>
      </c>
    </row>
  </sheetData>
  <mergeCells count="4">
    <mergeCell ref="A1:I1"/>
    <mergeCell ref="B3:I3"/>
    <mergeCell ref="A10:I10"/>
    <mergeCell ref="B11:B13"/>
  </mergeCells>
  <pageMargins left="0.51181102362204722" right="0.51181102362204722" top="0.55118110236220474" bottom="0.55118110236220474" header="0.31496062992125984" footer="0.31496062992125984"/>
  <pageSetup paperSize="9" scale="4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166"/>
  <sheetViews>
    <sheetView tabSelected="1" workbookViewId="0">
      <selection activeCell="H1" sqref="H1:I1048576"/>
    </sheetView>
  </sheetViews>
  <sheetFormatPr defaultRowHeight="14.25" x14ac:dyDescent="0.2"/>
  <cols>
    <col min="2" max="2" width="36.25" customWidth="1"/>
    <col min="3" max="4" width="9.625" hidden="1" customWidth="1"/>
    <col min="5" max="5" width="13.625" hidden="1" customWidth="1"/>
    <col min="6" max="6" width="17.125" hidden="1" customWidth="1"/>
    <col min="7" max="7" width="13.25" customWidth="1"/>
    <col min="8" max="9" width="13.25" hidden="1" customWidth="1"/>
    <col min="10" max="12" width="13.25" customWidth="1"/>
  </cols>
  <sheetData>
    <row r="1" spans="1:12" ht="27" thickBot="1" x14ac:dyDescent="0.25">
      <c r="A1" s="768"/>
      <c r="B1" s="769"/>
      <c r="C1" s="769"/>
      <c r="D1" s="769"/>
      <c r="E1" s="769"/>
      <c r="F1" s="769"/>
      <c r="G1" s="601"/>
      <c r="H1" s="601"/>
      <c r="I1" s="601"/>
      <c r="J1" s="601"/>
      <c r="K1" s="601"/>
      <c r="L1" s="601"/>
    </row>
    <row r="2" spans="1:12" ht="30" x14ac:dyDescent="0.2">
      <c r="A2" s="613"/>
      <c r="B2" s="613"/>
      <c r="C2" s="605"/>
      <c r="D2" s="602"/>
      <c r="E2" s="607"/>
      <c r="F2" s="54" t="s">
        <v>911</v>
      </c>
      <c r="G2" s="54" t="s">
        <v>791</v>
      </c>
      <c r="H2" s="54" t="s">
        <v>791</v>
      </c>
      <c r="I2" s="54" t="s">
        <v>791</v>
      </c>
      <c r="J2" s="54" t="s">
        <v>791</v>
      </c>
      <c r="K2" s="54" t="s">
        <v>791</v>
      </c>
      <c r="L2" s="54" t="s">
        <v>791</v>
      </c>
    </row>
    <row r="3" spans="1:12" ht="28.5" customHeight="1" x14ac:dyDescent="0.2">
      <c r="A3" s="614"/>
      <c r="B3" s="615" t="s">
        <v>922</v>
      </c>
      <c r="C3" s="611"/>
      <c r="D3" s="608"/>
      <c r="E3" s="609"/>
      <c r="F3" s="71" t="s">
        <v>772</v>
      </c>
      <c r="G3" s="71" t="s">
        <v>797</v>
      </c>
      <c r="H3" s="71" t="s">
        <v>797</v>
      </c>
      <c r="I3" s="71" t="s">
        <v>797</v>
      </c>
      <c r="J3" s="71" t="s">
        <v>908</v>
      </c>
      <c r="K3" s="71" t="s">
        <v>918</v>
      </c>
      <c r="L3" s="71" t="s">
        <v>918</v>
      </c>
    </row>
    <row r="4" spans="1:12" ht="16.5" thickBot="1" x14ac:dyDescent="0.25">
      <c r="A4" s="616"/>
      <c r="B4" s="616"/>
      <c r="C4" s="612"/>
      <c r="D4" s="604"/>
      <c r="E4" s="610" t="s">
        <v>923</v>
      </c>
      <c r="F4" s="117">
        <v>6.5000000000000002E-2</v>
      </c>
      <c r="G4" s="117">
        <v>0.05</v>
      </c>
      <c r="H4" s="117">
        <v>0.04</v>
      </c>
      <c r="I4" s="117">
        <v>0.02</v>
      </c>
      <c r="J4" s="117">
        <v>0.06</v>
      </c>
      <c r="K4" s="117">
        <v>0.06</v>
      </c>
      <c r="L4" s="117">
        <v>0.06</v>
      </c>
    </row>
    <row r="5" spans="1:12" ht="54" customHeight="1" x14ac:dyDescent="0.2">
      <c r="A5" s="617" t="s">
        <v>924</v>
      </c>
      <c r="B5" s="614" t="s">
        <v>925</v>
      </c>
      <c r="C5" s="618"/>
      <c r="D5" s="618"/>
      <c r="E5" s="619"/>
      <c r="F5" s="620"/>
      <c r="G5" s="620"/>
      <c r="H5" s="620"/>
      <c r="I5" s="620"/>
      <c r="J5" s="620"/>
      <c r="K5" s="620"/>
      <c r="L5" s="620"/>
    </row>
    <row r="6" spans="1:12" ht="51" customHeight="1" x14ac:dyDescent="0.2">
      <c r="A6" s="614"/>
      <c r="B6" s="614" t="s">
        <v>926</v>
      </c>
      <c r="C6" s="618"/>
      <c r="D6" s="618"/>
      <c r="E6" s="619"/>
      <c r="F6" s="620"/>
      <c r="G6" s="620"/>
      <c r="H6" s="620"/>
      <c r="I6" s="620"/>
      <c r="J6" s="620"/>
      <c r="K6" s="620"/>
      <c r="L6" s="620"/>
    </row>
    <row r="7" spans="1:12" ht="63.75" customHeight="1" x14ac:dyDescent="0.2">
      <c r="A7" s="621" t="s">
        <v>800</v>
      </c>
      <c r="B7" s="614" t="s">
        <v>927</v>
      </c>
      <c r="C7" s="618">
        <v>155</v>
      </c>
      <c r="D7" s="618">
        <v>177.32</v>
      </c>
      <c r="E7" s="619">
        <v>155</v>
      </c>
      <c r="F7" s="635">
        <v>175</v>
      </c>
      <c r="G7" s="138">
        <v>185</v>
      </c>
      <c r="H7" s="138">
        <f>(F7*$H$4+F7)</f>
        <v>182</v>
      </c>
      <c r="I7" s="138">
        <f>(F7*$I$4+F7)</f>
        <v>178.5</v>
      </c>
      <c r="J7" s="138">
        <f>(G7*$J$4+G7)</f>
        <v>196.1</v>
      </c>
      <c r="K7" s="138">
        <f>(J7*$K$4+J7)</f>
        <v>207.86599999999999</v>
      </c>
      <c r="L7" s="138">
        <f>(K7*$K$4+K7)</f>
        <v>220.33795999999998</v>
      </c>
    </row>
    <row r="8" spans="1:12" ht="45.75" customHeight="1" x14ac:dyDescent="0.2">
      <c r="A8" s="621" t="s">
        <v>808</v>
      </c>
      <c r="B8" s="614" t="s">
        <v>928</v>
      </c>
      <c r="C8" s="618"/>
      <c r="D8" s="618"/>
      <c r="E8" s="619" t="s">
        <v>929</v>
      </c>
      <c r="F8" s="635">
        <v>0</v>
      </c>
      <c r="G8" s="138">
        <v>265</v>
      </c>
      <c r="H8" s="138">
        <v>265</v>
      </c>
      <c r="I8" s="138">
        <v>265</v>
      </c>
      <c r="J8" s="138">
        <f t="shared" ref="J8:J13" si="0">(G8*$J$4+G8)</f>
        <v>280.89999999999998</v>
      </c>
      <c r="K8" s="138">
        <f t="shared" ref="K8:L13" si="1">(J8*$K$4+J8)</f>
        <v>297.75399999999996</v>
      </c>
      <c r="L8" s="138">
        <f t="shared" si="1"/>
        <v>315.61923999999993</v>
      </c>
    </row>
    <row r="9" spans="1:12" ht="48.75" customHeight="1" x14ac:dyDescent="0.2">
      <c r="A9" s="621"/>
      <c r="B9" s="614" t="s">
        <v>930</v>
      </c>
      <c r="C9" s="618"/>
      <c r="D9" s="618"/>
      <c r="E9" s="619" t="s">
        <v>929</v>
      </c>
      <c r="F9" s="635">
        <v>0</v>
      </c>
      <c r="G9" s="138">
        <v>265</v>
      </c>
      <c r="H9" s="138">
        <v>265</v>
      </c>
      <c r="I9" s="138">
        <v>265</v>
      </c>
      <c r="J9" s="138">
        <f t="shared" si="0"/>
        <v>280.89999999999998</v>
      </c>
      <c r="K9" s="138">
        <f t="shared" si="1"/>
        <v>297.75399999999996</v>
      </c>
      <c r="L9" s="138">
        <f t="shared" si="1"/>
        <v>315.61923999999993</v>
      </c>
    </row>
    <row r="10" spans="1:12" ht="56.25" customHeight="1" x14ac:dyDescent="0.2">
      <c r="A10" s="621"/>
      <c r="B10" s="614" t="s">
        <v>931</v>
      </c>
      <c r="C10" s="618"/>
      <c r="D10" s="618"/>
      <c r="E10" s="619" t="s">
        <v>929</v>
      </c>
      <c r="F10" s="635">
        <v>0</v>
      </c>
      <c r="G10" s="138">
        <v>265</v>
      </c>
      <c r="H10" s="138">
        <v>265</v>
      </c>
      <c r="I10" s="138">
        <v>265</v>
      </c>
      <c r="J10" s="138">
        <f t="shared" si="0"/>
        <v>280.89999999999998</v>
      </c>
      <c r="K10" s="138">
        <f t="shared" si="1"/>
        <v>297.75399999999996</v>
      </c>
      <c r="L10" s="138">
        <f t="shared" si="1"/>
        <v>315.61923999999993</v>
      </c>
    </row>
    <row r="11" spans="1:12" ht="31.5" x14ac:dyDescent="0.2">
      <c r="A11" s="621"/>
      <c r="B11" s="614" t="s">
        <v>932</v>
      </c>
      <c r="C11" s="618"/>
      <c r="D11" s="618"/>
      <c r="E11" s="619" t="s">
        <v>929</v>
      </c>
      <c r="F11" s="635">
        <v>0</v>
      </c>
      <c r="G11" s="138">
        <v>265</v>
      </c>
      <c r="H11" s="138">
        <v>265</v>
      </c>
      <c r="I11" s="138">
        <v>265</v>
      </c>
      <c r="J11" s="138">
        <f t="shared" si="0"/>
        <v>280.89999999999998</v>
      </c>
      <c r="K11" s="138">
        <f t="shared" si="1"/>
        <v>297.75399999999996</v>
      </c>
      <c r="L11" s="138">
        <f t="shared" si="1"/>
        <v>315.61923999999993</v>
      </c>
    </row>
    <row r="12" spans="1:12" ht="31.5" x14ac:dyDescent="0.2">
      <c r="A12" s="621"/>
      <c r="B12" s="614" t="s">
        <v>933</v>
      </c>
      <c r="C12" s="618"/>
      <c r="D12" s="618"/>
      <c r="E12" s="619" t="s">
        <v>929</v>
      </c>
      <c r="F12" s="635">
        <v>0</v>
      </c>
      <c r="G12" s="138">
        <v>265</v>
      </c>
      <c r="H12" s="138">
        <v>265</v>
      </c>
      <c r="I12" s="138">
        <v>265</v>
      </c>
      <c r="J12" s="138">
        <f t="shared" si="0"/>
        <v>280.89999999999998</v>
      </c>
      <c r="K12" s="138">
        <f t="shared" si="1"/>
        <v>297.75399999999996</v>
      </c>
      <c r="L12" s="138">
        <f t="shared" si="1"/>
        <v>315.61923999999993</v>
      </c>
    </row>
    <row r="13" spans="1:12" ht="35.25" customHeight="1" x14ac:dyDescent="0.2">
      <c r="A13" s="621"/>
      <c r="B13" s="614" t="s">
        <v>934</v>
      </c>
      <c r="C13" s="618"/>
      <c r="D13" s="618"/>
      <c r="E13" s="619" t="s">
        <v>929</v>
      </c>
      <c r="F13" s="635">
        <v>0</v>
      </c>
      <c r="G13" s="138">
        <v>265</v>
      </c>
      <c r="H13" s="138">
        <v>265</v>
      </c>
      <c r="I13" s="138">
        <v>265</v>
      </c>
      <c r="J13" s="138">
        <f t="shared" si="0"/>
        <v>280.89999999999998</v>
      </c>
      <c r="K13" s="138">
        <f t="shared" si="1"/>
        <v>297.75399999999996</v>
      </c>
      <c r="L13" s="138">
        <f t="shared" si="1"/>
        <v>315.61923999999993</v>
      </c>
    </row>
    <row r="14" spans="1:12" ht="57.75" customHeight="1" x14ac:dyDescent="0.2">
      <c r="A14" s="621"/>
      <c r="B14" s="621" t="s">
        <v>935</v>
      </c>
      <c r="C14" s="618"/>
      <c r="D14" s="618"/>
      <c r="E14" s="619"/>
      <c r="F14" s="622"/>
      <c r="G14" s="636">
        <f>SUM(G8:G13)</f>
        <v>1590</v>
      </c>
      <c r="H14" s="636">
        <f t="shared" ref="H14:K14" si="2">SUM(H8:H13)</f>
        <v>1590</v>
      </c>
      <c r="I14" s="636">
        <f t="shared" si="2"/>
        <v>1590</v>
      </c>
      <c r="J14" s="636">
        <f t="shared" si="2"/>
        <v>1685.4</v>
      </c>
      <c r="K14" s="636">
        <f t="shared" si="2"/>
        <v>1786.5239999999997</v>
      </c>
      <c r="L14" s="636">
        <f t="shared" ref="L14" si="3">SUM(L8:L13)</f>
        <v>1893.7154399999997</v>
      </c>
    </row>
    <row r="15" spans="1:12" ht="41.25" customHeight="1" x14ac:dyDescent="0.2">
      <c r="A15" s="621" t="s">
        <v>802</v>
      </c>
      <c r="B15" s="614" t="s">
        <v>937</v>
      </c>
      <c r="C15" s="618"/>
      <c r="D15" s="618"/>
      <c r="E15" s="619"/>
      <c r="F15" s="622"/>
      <c r="G15" s="620"/>
      <c r="H15" s="620"/>
      <c r="I15" s="620"/>
      <c r="J15" s="620"/>
      <c r="K15" s="620"/>
      <c r="L15" s="620"/>
    </row>
    <row r="16" spans="1:12" ht="15.75" x14ac:dyDescent="0.2">
      <c r="A16" s="614"/>
      <c r="B16" s="614" t="s">
        <v>938</v>
      </c>
      <c r="C16" s="618">
        <v>155</v>
      </c>
      <c r="D16" s="618">
        <v>177.32</v>
      </c>
      <c r="E16" s="619">
        <v>155</v>
      </c>
      <c r="F16" s="622">
        <v>175</v>
      </c>
      <c r="G16" s="620" t="s">
        <v>939</v>
      </c>
      <c r="H16" s="620" t="s">
        <v>939</v>
      </c>
      <c r="I16" s="620" t="s">
        <v>939</v>
      </c>
      <c r="J16" s="620" t="s">
        <v>939</v>
      </c>
      <c r="K16" s="620" t="s">
        <v>939</v>
      </c>
      <c r="L16" s="620" t="s">
        <v>939</v>
      </c>
    </row>
    <row r="17" spans="1:12" ht="15.75" x14ac:dyDescent="0.2">
      <c r="A17" s="614"/>
      <c r="B17" s="614" t="s">
        <v>940</v>
      </c>
      <c r="C17" s="618">
        <v>200</v>
      </c>
      <c r="D17" s="618">
        <v>228.80000000000004</v>
      </c>
      <c r="E17" s="619">
        <v>200</v>
      </c>
      <c r="F17" s="622">
        <v>225</v>
      </c>
      <c r="G17" s="620" t="s">
        <v>941</v>
      </c>
      <c r="H17" s="620" t="s">
        <v>941</v>
      </c>
      <c r="I17" s="620" t="s">
        <v>941</v>
      </c>
      <c r="J17" s="620" t="s">
        <v>941</v>
      </c>
      <c r="K17" s="620" t="s">
        <v>941</v>
      </c>
      <c r="L17" s="620" t="s">
        <v>941</v>
      </c>
    </row>
    <row r="18" spans="1:12" ht="15.75" x14ac:dyDescent="0.2">
      <c r="A18" s="614"/>
      <c r="B18" s="614" t="s">
        <v>942</v>
      </c>
      <c r="C18" s="618">
        <v>235</v>
      </c>
      <c r="D18" s="618">
        <v>268.84000000000003</v>
      </c>
      <c r="E18" s="619">
        <v>235</v>
      </c>
      <c r="F18" s="622">
        <v>265</v>
      </c>
      <c r="G18" s="620" t="s">
        <v>943</v>
      </c>
      <c r="H18" s="620" t="s">
        <v>943</v>
      </c>
      <c r="I18" s="620" t="s">
        <v>943</v>
      </c>
      <c r="J18" s="620" t="s">
        <v>943</v>
      </c>
      <c r="K18" s="620" t="s">
        <v>943</v>
      </c>
      <c r="L18" s="620" t="s">
        <v>943</v>
      </c>
    </row>
    <row r="19" spans="1:12" ht="15.75" x14ac:dyDescent="0.2">
      <c r="A19" s="614"/>
      <c r="B19" s="614" t="s">
        <v>944</v>
      </c>
      <c r="C19" s="618">
        <v>270</v>
      </c>
      <c r="D19" s="618">
        <v>308.88</v>
      </c>
      <c r="E19" s="619">
        <v>270</v>
      </c>
      <c r="F19" s="622">
        <v>305</v>
      </c>
      <c r="G19" s="620" t="s">
        <v>945</v>
      </c>
      <c r="H19" s="620" t="s">
        <v>945</v>
      </c>
      <c r="I19" s="620" t="s">
        <v>945</v>
      </c>
      <c r="J19" s="620" t="s">
        <v>945</v>
      </c>
      <c r="K19" s="620" t="s">
        <v>945</v>
      </c>
      <c r="L19" s="620" t="s">
        <v>945</v>
      </c>
    </row>
    <row r="20" spans="1:12" ht="15.75" x14ac:dyDescent="0.2">
      <c r="A20" s="614"/>
      <c r="B20" s="614" t="s">
        <v>946</v>
      </c>
      <c r="C20" s="618">
        <v>315</v>
      </c>
      <c r="D20" s="618">
        <v>360.36</v>
      </c>
      <c r="E20" s="619">
        <v>315</v>
      </c>
      <c r="F20" s="622">
        <v>355</v>
      </c>
      <c r="G20" s="620" t="s">
        <v>947</v>
      </c>
      <c r="H20" s="620" t="s">
        <v>947</v>
      </c>
      <c r="I20" s="620" t="s">
        <v>947</v>
      </c>
      <c r="J20" s="620" t="s">
        <v>947</v>
      </c>
      <c r="K20" s="620" t="s">
        <v>947</v>
      </c>
      <c r="L20" s="620" t="s">
        <v>947</v>
      </c>
    </row>
    <row r="21" spans="1:12" ht="15.75" x14ac:dyDescent="0.2">
      <c r="A21" s="614"/>
      <c r="B21" s="614" t="s">
        <v>948</v>
      </c>
      <c r="C21" s="618">
        <v>355</v>
      </c>
      <c r="D21" s="618">
        <v>406.12000000000006</v>
      </c>
      <c r="E21" s="619">
        <v>355</v>
      </c>
      <c r="F21" s="622">
        <v>400</v>
      </c>
      <c r="G21" s="620" t="s">
        <v>949</v>
      </c>
      <c r="H21" s="620" t="s">
        <v>949</v>
      </c>
      <c r="I21" s="620" t="s">
        <v>949</v>
      </c>
      <c r="J21" s="620" t="s">
        <v>949</v>
      </c>
      <c r="K21" s="620" t="s">
        <v>949</v>
      </c>
      <c r="L21" s="620" t="s">
        <v>949</v>
      </c>
    </row>
    <row r="22" spans="1:12" ht="15.75" x14ac:dyDescent="0.2">
      <c r="A22" s="614"/>
      <c r="B22" s="614" t="s">
        <v>950</v>
      </c>
      <c r="C22" s="618">
        <v>400</v>
      </c>
      <c r="D22" s="618">
        <v>457.60000000000008</v>
      </c>
      <c r="E22" s="619">
        <v>400</v>
      </c>
      <c r="F22" s="622">
        <v>450</v>
      </c>
      <c r="G22" s="620" t="s">
        <v>951</v>
      </c>
      <c r="H22" s="620" t="s">
        <v>951</v>
      </c>
      <c r="I22" s="620" t="s">
        <v>951</v>
      </c>
      <c r="J22" s="620" t="s">
        <v>951</v>
      </c>
      <c r="K22" s="620" t="s">
        <v>951</v>
      </c>
      <c r="L22" s="620" t="s">
        <v>951</v>
      </c>
    </row>
    <row r="23" spans="1:12" ht="15.75" x14ac:dyDescent="0.2">
      <c r="A23" s="623"/>
      <c r="B23" s="614" t="s">
        <v>952</v>
      </c>
      <c r="C23" s="618">
        <v>435</v>
      </c>
      <c r="D23" s="618">
        <v>497.6400000000001</v>
      </c>
      <c r="E23" s="619">
        <v>435</v>
      </c>
      <c r="F23" s="622">
        <v>490</v>
      </c>
      <c r="G23" s="620" t="s">
        <v>953</v>
      </c>
      <c r="H23" s="620" t="s">
        <v>953</v>
      </c>
      <c r="I23" s="620" t="s">
        <v>953</v>
      </c>
      <c r="J23" s="620" t="s">
        <v>953</v>
      </c>
      <c r="K23" s="620" t="s">
        <v>953</v>
      </c>
      <c r="L23" s="620" t="s">
        <v>953</v>
      </c>
    </row>
    <row r="24" spans="1:12" ht="15.75" x14ac:dyDescent="0.2">
      <c r="A24" s="623"/>
      <c r="B24" s="614" t="s">
        <v>954</v>
      </c>
      <c r="C24" s="618">
        <v>470</v>
      </c>
      <c r="D24" s="618">
        <v>537.68000000000006</v>
      </c>
      <c r="E24" s="619">
        <v>470</v>
      </c>
      <c r="F24" s="622">
        <v>530</v>
      </c>
      <c r="G24" s="620" t="s">
        <v>955</v>
      </c>
      <c r="H24" s="620" t="s">
        <v>955</v>
      </c>
      <c r="I24" s="620" t="s">
        <v>955</v>
      </c>
      <c r="J24" s="620" t="s">
        <v>955</v>
      </c>
      <c r="K24" s="620" t="s">
        <v>955</v>
      </c>
      <c r="L24" s="620" t="s">
        <v>955</v>
      </c>
    </row>
    <row r="25" spans="1:12" ht="15.75" x14ac:dyDescent="0.2">
      <c r="A25" s="623"/>
      <c r="B25" s="614" t="s">
        <v>956</v>
      </c>
      <c r="C25" s="618">
        <v>515</v>
      </c>
      <c r="D25" s="618">
        <v>589.16</v>
      </c>
      <c r="E25" s="619">
        <v>515</v>
      </c>
      <c r="F25" s="622">
        <v>580</v>
      </c>
      <c r="G25" s="620" t="s">
        <v>957</v>
      </c>
      <c r="H25" s="620" t="s">
        <v>957</v>
      </c>
      <c r="I25" s="620" t="s">
        <v>957</v>
      </c>
      <c r="J25" s="620" t="s">
        <v>957</v>
      </c>
      <c r="K25" s="620" t="s">
        <v>957</v>
      </c>
      <c r="L25" s="620" t="s">
        <v>957</v>
      </c>
    </row>
    <row r="26" spans="1:12" ht="15.75" x14ac:dyDescent="0.2">
      <c r="A26" s="623"/>
      <c r="B26" s="614" t="s">
        <v>958</v>
      </c>
      <c r="C26" s="618">
        <v>555</v>
      </c>
      <c r="D26" s="618">
        <v>634.92000000000007</v>
      </c>
      <c r="E26" s="619">
        <v>555</v>
      </c>
      <c r="F26" s="622">
        <v>625</v>
      </c>
      <c r="G26" s="620" t="s">
        <v>959</v>
      </c>
      <c r="H26" s="620" t="s">
        <v>959</v>
      </c>
      <c r="I26" s="620" t="s">
        <v>959</v>
      </c>
      <c r="J26" s="620" t="s">
        <v>959</v>
      </c>
      <c r="K26" s="620" t="s">
        <v>959</v>
      </c>
      <c r="L26" s="620" t="s">
        <v>959</v>
      </c>
    </row>
    <row r="27" spans="1:12" ht="15.75" x14ac:dyDescent="0.2">
      <c r="A27" s="623"/>
      <c r="B27" s="614" t="s">
        <v>960</v>
      </c>
      <c r="C27" s="618">
        <v>595</v>
      </c>
      <c r="D27" s="618">
        <v>680.68000000000006</v>
      </c>
      <c r="E27" s="619">
        <v>595</v>
      </c>
      <c r="F27" s="622">
        <v>670</v>
      </c>
      <c r="G27" s="620" t="s">
        <v>961</v>
      </c>
      <c r="H27" s="620" t="s">
        <v>961</v>
      </c>
      <c r="I27" s="620" t="s">
        <v>961</v>
      </c>
      <c r="J27" s="620" t="s">
        <v>961</v>
      </c>
      <c r="K27" s="620" t="s">
        <v>961</v>
      </c>
      <c r="L27" s="620" t="s">
        <v>961</v>
      </c>
    </row>
    <row r="28" spans="1:12" ht="15.75" x14ac:dyDescent="0.2">
      <c r="A28" s="623"/>
      <c r="B28" s="614" t="s">
        <v>962</v>
      </c>
      <c r="C28" s="618">
        <v>630</v>
      </c>
      <c r="D28" s="618">
        <v>720.72</v>
      </c>
      <c r="E28" s="619">
        <v>670</v>
      </c>
      <c r="F28" s="622">
        <v>750</v>
      </c>
      <c r="G28" s="620" t="s">
        <v>963</v>
      </c>
      <c r="H28" s="620" t="s">
        <v>963</v>
      </c>
      <c r="I28" s="620" t="s">
        <v>963</v>
      </c>
      <c r="J28" s="620" t="s">
        <v>963</v>
      </c>
      <c r="K28" s="620" t="s">
        <v>963</v>
      </c>
      <c r="L28" s="620" t="s">
        <v>963</v>
      </c>
    </row>
    <row r="29" spans="1:12" ht="15.75" x14ac:dyDescent="0.2">
      <c r="A29" s="623"/>
      <c r="B29" s="614" t="s">
        <v>964</v>
      </c>
      <c r="C29" s="618">
        <v>670</v>
      </c>
      <c r="D29" s="618">
        <v>766.48000000000013</v>
      </c>
      <c r="E29" s="619">
        <v>710</v>
      </c>
      <c r="F29" s="622">
        <v>795</v>
      </c>
      <c r="G29" s="620" t="s">
        <v>965</v>
      </c>
      <c r="H29" s="620" t="s">
        <v>965</v>
      </c>
      <c r="I29" s="620" t="s">
        <v>965</v>
      </c>
      <c r="J29" s="620" t="s">
        <v>965</v>
      </c>
      <c r="K29" s="620" t="s">
        <v>965</v>
      </c>
      <c r="L29" s="620" t="s">
        <v>965</v>
      </c>
    </row>
    <row r="30" spans="1:12" ht="15.75" x14ac:dyDescent="0.2">
      <c r="A30" s="623"/>
      <c r="B30" s="614" t="s">
        <v>966</v>
      </c>
      <c r="C30" s="618">
        <v>710</v>
      </c>
      <c r="D30" s="618">
        <v>812.24000000000012</v>
      </c>
      <c r="E30" s="619">
        <v>755</v>
      </c>
      <c r="F30" s="622">
        <v>850</v>
      </c>
      <c r="G30" s="620" t="s">
        <v>967</v>
      </c>
      <c r="H30" s="620" t="s">
        <v>967</v>
      </c>
      <c r="I30" s="620" t="s">
        <v>967</v>
      </c>
      <c r="J30" s="620" t="s">
        <v>967</v>
      </c>
      <c r="K30" s="620" t="s">
        <v>967</v>
      </c>
      <c r="L30" s="620" t="s">
        <v>967</v>
      </c>
    </row>
    <row r="31" spans="1:12" ht="15.75" x14ac:dyDescent="0.2">
      <c r="A31" s="623"/>
      <c r="B31" s="614" t="s">
        <v>968</v>
      </c>
      <c r="C31" s="618">
        <v>755</v>
      </c>
      <c r="D31" s="618">
        <v>863.72000000000014</v>
      </c>
      <c r="E31" s="619">
        <v>795</v>
      </c>
      <c r="F31" s="622">
        <v>890</v>
      </c>
      <c r="G31" s="620" t="s">
        <v>969</v>
      </c>
      <c r="H31" s="620" t="s">
        <v>969</v>
      </c>
      <c r="I31" s="620" t="s">
        <v>969</v>
      </c>
      <c r="J31" s="620" t="s">
        <v>969</v>
      </c>
      <c r="K31" s="620" t="s">
        <v>969</v>
      </c>
      <c r="L31" s="620" t="s">
        <v>969</v>
      </c>
    </row>
    <row r="32" spans="1:12" ht="15.75" x14ac:dyDescent="0.2">
      <c r="A32" s="623"/>
      <c r="B32" s="614" t="s">
        <v>970</v>
      </c>
      <c r="C32" s="618">
        <v>795</v>
      </c>
      <c r="D32" s="618">
        <v>909.48000000000013</v>
      </c>
      <c r="E32" s="619">
        <v>810</v>
      </c>
      <c r="F32" s="622">
        <v>910</v>
      </c>
      <c r="G32" s="620" t="s">
        <v>971</v>
      </c>
      <c r="H32" s="620" t="s">
        <v>971</v>
      </c>
      <c r="I32" s="620" t="s">
        <v>971</v>
      </c>
      <c r="J32" s="620" t="s">
        <v>971</v>
      </c>
      <c r="K32" s="620" t="s">
        <v>971</v>
      </c>
      <c r="L32" s="620" t="s">
        <v>971</v>
      </c>
    </row>
    <row r="33" spans="1:12" ht="15.75" x14ac:dyDescent="0.2">
      <c r="A33" s="623"/>
      <c r="B33" s="614" t="s">
        <v>972</v>
      </c>
      <c r="C33" s="618">
        <v>840</v>
      </c>
      <c r="D33" s="618">
        <v>960.96000000000015</v>
      </c>
      <c r="E33" s="619">
        <v>875</v>
      </c>
      <c r="F33" s="622">
        <v>985</v>
      </c>
      <c r="G33" s="620" t="s">
        <v>973</v>
      </c>
      <c r="H33" s="620" t="s">
        <v>973</v>
      </c>
      <c r="I33" s="620" t="s">
        <v>973</v>
      </c>
      <c r="J33" s="620" t="s">
        <v>973</v>
      </c>
      <c r="K33" s="620" t="s">
        <v>973</v>
      </c>
      <c r="L33" s="620" t="s">
        <v>973</v>
      </c>
    </row>
    <row r="34" spans="1:12" ht="15.75" x14ac:dyDescent="0.2">
      <c r="A34" s="623"/>
      <c r="B34" s="614" t="s">
        <v>974</v>
      </c>
      <c r="C34" s="618">
        <v>875</v>
      </c>
      <c r="D34" s="618">
        <v>1001.0000000000001</v>
      </c>
      <c r="E34" s="619">
        <v>915</v>
      </c>
      <c r="F34" s="622">
        <v>1030</v>
      </c>
      <c r="G34" s="620" t="s">
        <v>975</v>
      </c>
      <c r="H34" s="620" t="s">
        <v>975</v>
      </c>
      <c r="I34" s="620" t="s">
        <v>975</v>
      </c>
      <c r="J34" s="620" t="s">
        <v>975</v>
      </c>
      <c r="K34" s="620" t="s">
        <v>975</v>
      </c>
      <c r="L34" s="620" t="s">
        <v>975</v>
      </c>
    </row>
    <row r="35" spans="1:12" ht="15.75" x14ac:dyDescent="0.2">
      <c r="A35" s="623"/>
      <c r="B35" s="614" t="s">
        <v>976</v>
      </c>
      <c r="C35" s="618">
        <v>915</v>
      </c>
      <c r="D35" s="618">
        <v>1046.7600000000002</v>
      </c>
      <c r="E35" s="619">
        <v>955</v>
      </c>
      <c r="F35" s="622">
        <v>1070</v>
      </c>
      <c r="G35" s="620" t="s">
        <v>977</v>
      </c>
      <c r="H35" s="620" t="s">
        <v>977</v>
      </c>
      <c r="I35" s="620" t="s">
        <v>977</v>
      </c>
      <c r="J35" s="620" t="s">
        <v>977</v>
      </c>
      <c r="K35" s="620" t="s">
        <v>977</v>
      </c>
      <c r="L35" s="620" t="s">
        <v>977</v>
      </c>
    </row>
    <row r="36" spans="1:12" ht="15.75" x14ac:dyDescent="0.2">
      <c r="A36" s="623"/>
      <c r="B36" s="614" t="s">
        <v>978</v>
      </c>
      <c r="C36" s="618">
        <v>955</v>
      </c>
      <c r="D36" s="618">
        <v>1092.52</v>
      </c>
      <c r="E36" s="619">
        <v>995</v>
      </c>
      <c r="F36" s="622">
        <v>1120</v>
      </c>
      <c r="G36" s="620" t="s">
        <v>979</v>
      </c>
      <c r="H36" s="620" t="s">
        <v>979</v>
      </c>
      <c r="I36" s="620" t="s">
        <v>979</v>
      </c>
      <c r="J36" s="620" t="s">
        <v>979</v>
      </c>
      <c r="K36" s="620" t="s">
        <v>979</v>
      </c>
      <c r="L36" s="620" t="s">
        <v>979</v>
      </c>
    </row>
    <row r="37" spans="1:12" ht="15.75" x14ac:dyDescent="0.2">
      <c r="A37" s="623"/>
      <c r="B37" s="614" t="s">
        <v>980</v>
      </c>
      <c r="C37" s="618">
        <v>995</v>
      </c>
      <c r="D37" s="618">
        <v>1138.28</v>
      </c>
      <c r="E37" s="619">
        <v>1030</v>
      </c>
      <c r="F37" s="622">
        <v>1160</v>
      </c>
      <c r="G37" s="620" t="s">
        <v>981</v>
      </c>
      <c r="H37" s="620" t="s">
        <v>981</v>
      </c>
      <c r="I37" s="620" t="s">
        <v>981</v>
      </c>
      <c r="J37" s="620" t="s">
        <v>981</v>
      </c>
      <c r="K37" s="620" t="s">
        <v>981</v>
      </c>
      <c r="L37" s="620" t="s">
        <v>981</v>
      </c>
    </row>
    <row r="38" spans="1:12" ht="15.75" x14ac:dyDescent="0.2">
      <c r="A38" s="623"/>
      <c r="B38" s="614" t="s">
        <v>982</v>
      </c>
      <c r="C38" s="618">
        <v>1030</v>
      </c>
      <c r="D38" s="618">
        <v>1178.32</v>
      </c>
      <c r="E38" s="619">
        <v>1075</v>
      </c>
      <c r="F38" s="622">
        <v>1210</v>
      </c>
      <c r="G38" s="620" t="s">
        <v>983</v>
      </c>
      <c r="H38" s="620" t="s">
        <v>983</v>
      </c>
      <c r="I38" s="620" t="s">
        <v>983</v>
      </c>
      <c r="J38" s="620" t="s">
        <v>983</v>
      </c>
      <c r="K38" s="620" t="s">
        <v>983</v>
      </c>
      <c r="L38" s="620" t="s">
        <v>983</v>
      </c>
    </row>
    <row r="39" spans="1:12" ht="15.75" x14ac:dyDescent="0.2">
      <c r="A39" s="623"/>
      <c r="B39" s="614" t="s">
        <v>984</v>
      </c>
      <c r="C39" s="618">
        <v>1075</v>
      </c>
      <c r="D39" s="618">
        <v>1229.8</v>
      </c>
      <c r="E39" s="619">
        <v>1115</v>
      </c>
      <c r="F39" s="622">
        <v>1250</v>
      </c>
      <c r="G39" s="620" t="s">
        <v>936</v>
      </c>
      <c r="H39" s="620" t="s">
        <v>936</v>
      </c>
      <c r="I39" s="620" t="s">
        <v>936</v>
      </c>
      <c r="J39" s="620" t="s">
        <v>936</v>
      </c>
      <c r="K39" s="620" t="s">
        <v>936</v>
      </c>
      <c r="L39" s="620" t="s">
        <v>936</v>
      </c>
    </row>
    <row r="40" spans="1:12" ht="15.75" x14ac:dyDescent="0.2">
      <c r="A40" s="623"/>
      <c r="B40" s="614" t="s">
        <v>985</v>
      </c>
      <c r="C40" s="618">
        <v>1115</v>
      </c>
      <c r="D40" s="618">
        <v>1275.56</v>
      </c>
      <c r="E40" s="619">
        <v>1155</v>
      </c>
      <c r="F40" s="622">
        <v>1300</v>
      </c>
      <c r="G40" s="620" t="s">
        <v>986</v>
      </c>
      <c r="H40" s="620" t="s">
        <v>986</v>
      </c>
      <c r="I40" s="620" t="s">
        <v>986</v>
      </c>
      <c r="J40" s="620" t="s">
        <v>986</v>
      </c>
      <c r="K40" s="620" t="s">
        <v>986</v>
      </c>
      <c r="L40" s="620" t="s">
        <v>986</v>
      </c>
    </row>
    <row r="41" spans="1:12" ht="15.75" x14ac:dyDescent="0.2">
      <c r="A41" s="623"/>
      <c r="B41" s="614" t="s">
        <v>987</v>
      </c>
      <c r="C41" s="618">
        <v>1155</v>
      </c>
      <c r="D41" s="618">
        <v>1321.32</v>
      </c>
      <c r="E41" s="619">
        <v>1195</v>
      </c>
      <c r="F41" s="622">
        <v>1340</v>
      </c>
      <c r="G41" s="620" t="s">
        <v>988</v>
      </c>
      <c r="H41" s="620" t="s">
        <v>988</v>
      </c>
      <c r="I41" s="620" t="s">
        <v>988</v>
      </c>
      <c r="J41" s="620" t="s">
        <v>988</v>
      </c>
      <c r="K41" s="620" t="s">
        <v>988</v>
      </c>
      <c r="L41" s="620" t="s">
        <v>988</v>
      </c>
    </row>
    <row r="42" spans="1:12" ht="15.75" x14ac:dyDescent="0.2">
      <c r="A42" s="623"/>
      <c r="B42" s="614" t="s">
        <v>989</v>
      </c>
      <c r="C42" s="618">
        <v>1195</v>
      </c>
      <c r="D42" s="618">
        <v>1367.0800000000002</v>
      </c>
      <c r="E42" s="619">
        <v>1230</v>
      </c>
      <c r="F42" s="622">
        <v>1380</v>
      </c>
      <c r="G42" s="620" t="s">
        <v>990</v>
      </c>
      <c r="H42" s="620" t="s">
        <v>990</v>
      </c>
      <c r="I42" s="620" t="s">
        <v>990</v>
      </c>
      <c r="J42" s="620" t="s">
        <v>990</v>
      </c>
      <c r="K42" s="620" t="s">
        <v>990</v>
      </c>
      <c r="L42" s="620" t="s">
        <v>990</v>
      </c>
    </row>
    <row r="43" spans="1:12" ht="15.75" x14ac:dyDescent="0.2">
      <c r="A43" s="623"/>
      <c r="B43" s="614" t="s">
        <v>991</v>
      </c>
      <c r="C43" s="618">
        <v>1230</v>
      </c>
      <c r="D43" s="618">
        <v>1407.12</v>
      </c>
      <c r="E43" s="619">
        <v>1275</v>
      </c>
      <c r="F43" s="622">
        <v>1430</v>
      </c>
      <c r="G43" s="620" t="s">
        <v>992</v>
      </c>
      <c r="H43" s="620" t="s">
        <v>992</v>
      </c>
      <c r="I43" s="620" t="s">
        <v>992</v>
      </c>
      <c r="J43" s="620" t="s">
        <v>992</v>
      </c>
      <c r="K43" s="620" t="s">
        <v>992</v>
      </c>
      <c r="L43" s="620" t="s">
        <v>992</v>
      </c>
    </row>
    <row r="44" spans="1:12" ht="15.75" x14ac:dyDescent="0.2">
      <c r="A44" s="623"/>
      <c r="B44" s="614" t="s">
        <v>993</v>
      </c>
      <c r="C44" s="618">
        <v>1275</v>
      </c>
      <c r="D44" s="618">
        <v>1458.6</v>
      </c>
      <c r="E44" s="619">
        <v>1310</v>
      </c>
      <c r="F44" s="622">
        <v>1470</v>
      </c>
      <c r="G44" s="620" t="s">
        <v>994</v>
      </c>
      <c r="H44" s="620" t="s">
        <v>994</v>
      </c>
      <c r="I44" s="620" t="s">
        <v>994</v>
      </c>
      <c r="J44" s="620" t="s">
        <v>994</v>
      </c>
      <c r="K44" s="620" t="s">
        <v>994</v>
      </c>
      <c r="L44" s="620" t="s">
        <v>994</v>
      </c>
    </row>
    <row r="45" spans="1:12" ht="15.75" x14ac:dyDescent="0.2">
      <c r="A45" s="623"/>
      <c r="B45" s="614" t="s">
        <v>995</v>
      </c>
      <c r="C45" s="618">
        <v>1310</v>
      </c>
      <c r="D45" s="618">
        <v>1498.6400000000003</v>
      </c>
      <c r="E45" s="619">
        <v>1355</v>
      </c>
      <c r="F45" s="622">
        <v>1520</v>
      </c>
      <c r="G45" s="620" t="s">
        <v>996</v>
      </c>
      <c r="H45" s="620" t="s">
        <v>996</v>
      </c>
      <c r="I45" s="620" t="s">
        <v>996</v>
      </c>
      <c r="J45" s="620" t="s">
        <v>996</v>
      </c>
      <c r="K45" s="620" t="s">
        <v>996</v>
      </c>
      <c r="L45" s="620" t="s">
        <v>996</v>
      </c>
    </row>
    <row r="46" spans="1:12" ht="15.75" x14ac:dyDescent="0.2">
      <c r="A46" s="623"/>
      <c r="B46" s="614" t="s">
        <v>997</v>
      </c>
      <c r="C46" s="618">
        <v>1355</v>
      </c>
      <c r="D46" s="618">
        <v>1550.1200000000003</v>
      </c>
      <c r="E46" s="619">
        <v>1390</v>
      </c>
      <c r="F46" s="622">
        <v>1560</v>
      </c>
      <c r="G46" s="620" t="s">
        <v>998</v>
      </c>
      <c r="H46" s="620" t="s">
        <v>998</v>
      </c>
      <c r="I46" s="620" t="s">
        <v>998</v>
      </c>
      <c r="J46" s="620" t="s">
        <v>998</v>
      </c>
      <c r="K46" s="620" t="s">
        <v>998</v>
      </c>
      <c r="L46" s="620" t="s">
        <v>998</v>
      </c>
    </row>
    <row r="47" spans="1:12" ht="15.75" x14ac:dyDescent="0.2">
      <c r="A47" s="623"/>
      <c r="B47" s="614" t="s">
        <v>999</v>
      </c>
      <c r="C47" s="618">
        <v>1390</v>
      </c>
      <c r="D47" s="618">
        <v>1590.1600000000003</v>
      </c>
      <c r="E47" s="619">
        <v>1430</v>
      </c>
      <c r="F47" s="622">
        <v>1605</v>
      </c>
      <c r="G47" s="620" t="s">
        <v>1000</v>
      </c>
      <c r="H47" s="620" t="s">
        <v>1000</v>
      </c>
      <c r="I47" s="620" t="s">
        <v>1000</v>
      </c>
      <c r="J47" s="620" t="s">
        <v>1000</v>
      </c>
      <c r="K47" s="620" t="s">
        <v>1000</v>
      </c>
      <c r="L47" s="620" t="s">
        <v>1000</v>
      </c>
    </row>
    <row r="48" spans="1:12" ht="15.75" x14ac:dyDescent="0.2">
      <c r="A48" s="623"/>
      <c r="B48" s="614" t="s">
        <v>1001</v>
      </c>
      <c r="C48" s="618">
        <v>1430</v>
      </c>
      <c r="D48" s="618">
        <v>1635.9200000000003</v>
      </c>
      <c r="E48" s="619">
        <v>1475</v>
      </c>
      <c r="F48" s="622">
        <v>1660</v>
      </c>
      <c r="G48" s="620" t="s">
        <v>1002</v>
      </c>
      <c r="H48" s="620" t="s">
        <v>1002</v>
      </c>
      <c r="I48" s="620" t="s">
        <v>1002</v>
      </c>
      <c r="J48" s="620" t="s">
        <v>1002</v>
      </c>
      <c r="K48" s="620" t="s">
        <v>1002</v>
      </c>
      <c r="L48" s="620" t="s">
        <v>1002</v>
      </c>
    </row>
    <row r="49" spans="1:12" ht="15.75" x14ac:dyDescent="0.2">
      <c r="A49" s="623"/>
      <c r="B49" s="614" t="s">
        <v>1003</v>
      </c>
      <c r="C49" s="618">
        <v>1475</v>
      </c>
      <c r="D49" s="618">
        <v>1687.4000000000003</v>
      </c>
      <c r="E49" s="619">
        <v>1510</v>
      </c>
      <c r="F49" s="622">
        <v>1700</v>
      </c>
      <c r="G49" s="620" t="s">
        <v>1004</v>
      </c>
      <c r="H49" s="620" t="s">
        <v>1004</v>
      </c>
      <c r="I49" s="620" t="s">
        <v>1004</v>
      </c>
      <c r="J49" s="620" t="s">
        <v>1004</v>
      </c>
      <c r="K49" s="620" t="s">
        <v>1004</v>
      </c>
      <c r="L49" s="620" t="s">
        <v>1004</v>
      </c>
    </row>
    <row r="50" spans="1:12" ht="15.75" x14ac:dyDescent="0.2">
      <c r="A50" s="623"/>
      <c r="B50" s="614" t="s">
        <v>1005</v>
      </c>
      <c r="C50" s="618">
        <v>1510</v>
      </c>
      <c r="D50" s="618">
        <v>1727.4400000000003</v>
      </c>
      <c r="E50" s="619">
        <v>1550</v>
      </c>
      <c r="F50" s="622">
        <v>1740</v>
      </c>
      <c r="G50" s="620" t="s">
        <v>1006</v>
      </c>
      <c r="H50" s="620" t="s">
        <v>1006</v>
      </c>
      <c r="I50" s="620" t="s">
        <v>1006</v>
      </c>
      <c r="J50" s="620" t="s">
        <v>1006</v>
      </c>
      <c r="K50" s="620" t="s">
        <v>1006</v>
      </c>
      <c r="L50" s="620" t="s">
        <v>1006</v>
      </c>
    </row>
    <row r="51" spans="1:12" ht="15.75" x14ac:dyDescent="0.2">
      <c r="A51" s="623"/>
      <c r="B51" s="614" t="s">
        <v>1007</v>
      </c>
      <c r="C51" s="618">
        <v>1550</v>
      </c>
      <c r="D51" s="618">
        <v>1773.2000000000003</v>
      </c>
      <c r="E51" s="619">
        <v>1595</v>
      </c>
      <c r="F51" s="622">
        <v>1790</v>
      </c>
      <c r="G51" s="620" t="s">
        <v>1008</v>
      </c>
      <c r="H51" s="620" t="s">
        <v>1008</v>
      </c>
      <c r="I51" s="620" t="s">
        <v>1008</v>
      </c>
      <c r="J51" s="620" t="s">
        <v>1008</v>
      </c>
      <c r="K51" s="620" t="s">
        <v>1008</v>
      </c>
      <c r="L51" s="620" t="s">
        <v>1008</v>
      </c>
    </row>
    <row r="52" spans="1:12" ht="15.75" x14ac:dyDescent="0.2">
      <c r="A52" s="623"/>
      <c r="B52" s="614" t="s">
        <v>1009</v>
      </c>
      <c r="C52" s="618">
        <v>1595</v>
      </c>
      <c r="D52" s="618">
        <v>1824.6800000000003</v>
      </c>
      <c r="E52" s="619">
        <v>1630</v>
      </c>
      <c r="F52" s="622">
        <v>1830</v>
      </c>
      <c r="G52" s="620" t="s">
        <v>1010</v>
      </c>
      <c r="H52" s="620" t="s">
        <v>1010</v>
      </c>
      <c r="I52" s="620" t="s">
        <v>1010</v>
      </c>
      <c r="J52" s="620" t="s">
        <v>1010</v>
      </c>
      <c r="K52" s="620" t="s">
        <v>1010</v>
      </c>
      <c r="L52" s="620" t="s">
        <v>1010</v>
      </c>
    </row>
    <row r="53" spans="1:12" ht="15.75" x14ac:dyDescent="0.2">
      <c r="A53" s="623"/>
      <c r="B53" s="614" t="s">
        <v>1011</v>
      </c>
      <c r="C53" s="618">
        <v>1630</v>
      </c>
      <c r="D53" s="618">
        <v>1864.7200000000003</v>
      </c>
      <c r="E53" s="619">
        <v>1670</v>
      </c>
      <c r="F53" s="622">
        <v>1875</v>
      </c>
      <c r="G53" s="620" t="s">
        <v>1012</v>
      </c>
      <c r="H53" s="620" t="s">
        <v>1012</v>
      </c>
      <c r="I53" s="620" t="s">
        <v>1012</v>
      </c>
      <c r="J53" s="620" t="s">
        <v>1012</v>
      </c>
      <c r="K53" s="620" t="s">
        <v>1012</v>
      </c>
      <c r="L53" s="620" t="s">
        <v>1012</v>
      </c>
    </row>
    <row r="54" spans="1:12" ht="15.75" x14ac:dyDescent="0.2">
      <c r="A54" s="623"/>
      <c r="B54" s="614" t="s">
        <v>1013</v>
      </c>
      <c r="C54" s="618">
        <v>1670</v>
      </c>
      <c r="D54" s="618">
        <v>1910.4800000000002</v>
      </c>
      <c r="E54" s="619">
        <v>1670</v>
      </c>
      <c r="F54" s="622">
        <v>1875</v>
      </c>
      <c r="G54" s="620" t="s">
        <v>1012</v>
      </c>
      <c r="H54" s="620" t="s">
        <v>1012</v>
      </c>
      <c r="I54" s="620" t="s">
        <v>1012</v>
      </c>
      <c r="J54" s="620" t="s">
        <v>1012</v>
      </c>
      <c r="K54" s="620" t="s">
        <v>1012</v>
      </c>
      <c r="L54" s="620" t="s">
        <v>1012</v>
      </c>
    </row>
    <row r="55" spans="1:12" ht="15.75" x14ac:dyDescent="0.2">
      <c r="A55" s="623"/>
      <c r="B55" s="614" t="s">
        <v>1014</v>
      </c>
      <c r="C55" s="618">
        <v>1715</v>
      </c>
      <c r="D55" s="618">
        <v>1961.9600000000003</v>
      </c>
      <c r="E55" s="619">
        <v>1715</v>
      </c>
      <c r="F55" s="622">
        <v>1925</v>
      </c>
      <c r="G55" s="620" t="s">
        <v>1015</v>
      </c>
      <c r="H55" s="620" t="s">
        <v>1015</v>
      </c>
      <c r="I55" s="620" t="s">
        <v>1015</v>
      </c>
      <c r="J55" s="620" t="s">
        <v>1015</v>
      </c>
      <c r="K55" s="620" t="s">
        <v>1015</v>
      </c>
      <c r="L55" s="620" t="s">
        <v>1015</v>
      </c>
    </row>
    <row r="56" spans="1:12" ht="15.75" x14ac:dyDescent="0.2">
      <c r="A56" s="623"/>
      <c r="B56" s="614" t="s">
        <v>1016</v>
      </c>
      <c r="C56" s="618">
        <v>1750</v>
      </c>
      <c r="D56" s="618">
        <v>2002.0000000000002</v>
      </c>
      <c r="E56" s="619">
        <v>1750</v>
      </c>
      <c r="F56" s="622">
        <v>1965</v>
      </c>
      <c r="G56" s="620" t="s">
        <v>1017</v>
      </c>
      <c r="H56" s="620" t="s">
        <v>1017</v>
      </c>
      <c r="I56" s="620" t="s">
        <v>1017</v>
      </c>
      <c r="J56" s="620" t="s">
        <v>1017</v>
      </c>
      <c r="K56" s="620" t="s">
        <v>1017</v>
      </c>
      <c r="L56" s="620" t="s">
        <v>1017</v>
      </c>
    </row>
    <row r="57" spans="1:12" ht="15.75" x14ac:dyDescent="0.2">
      <c r="A57" s="623"/>
      <c r="B57" s="614" t="s">
        <v>1018</v>
      </c>
      <c r="C57" s="618">
        <v>1795</v>
      </c>
      <c r="D57" s="618">
        <v>2053.4800000000005</v>
      </c>
      <c r="E57" s="619">
        <v>1795</v>
      </c>
      <c r="F57" s="622">
        <v>2020</v>
      </c>
      <c r="G57" s="620" t="s">
        <v>1019</v>
      </c>
      <c r="H57" s="620" t="s">
        <v>1019</v>
      </c>
      <c r="I57" s="620" t="s">
        <v>1019</v>
      </c>
      <c r="J57" s="620" t="s">
        <v>1019</v>
      </c>
      <c r="K57" s="620" t="s">
        <v>1019</v>
      </c>
      <c r="L57" s="620" t="s">
        <v>1019</v>
      </c>
    </row>
    <row r="58" spans="1:12" ht="15.75" x14ac:dyDescent="0.2">
      <c r="A58" s="623"/>
      <c r="B58" s="614" t="s">
        <v>1020</v>
      </c>
      <c r="C58" s="618">
        <v>1835</v>
      </c>
      <c r="D58" s="618">
        <v>2099.2400000000002</v>
      </c>
      <c r="E58" s="619">
        <v>1835</v>
      </c>
      <c r="F58" s="622">
        <v>2060</v>
      </c>
      <c r="G58" s="620" t="s">
        <v>1021</v>
      </c>
      <c r="H58" s="620" t="s">
        <v>1021</v>
      </c>
      <c r="I58" s="620" t="s">
        <v>1021</v>
      </c>
      <c r="J58" s="620" t="s">
        <v>1021</v>
      </c>
      <c r="K58" s="620" t="s">
        <v>1021</v>
      </c>
      <c r="L58" s="620" t="s">
        <v>1021</v>
      </c>
    </row>
    <row r="59" spans="1:12" ht="15.75" x14ac:dyDescent="0.2">
      <c r="A59" s="623"/>
      <c r="B59" s="614" t="s">
        <v>1022</v>
      </c>
      <c r="C59" s="618">
        <v>1870</v>
      </c>
      <c r="D59" s="618">
        <v>2139.2800000000002</v>
      </c>
      <c r="E59" s="619">
        <v>1870</v>
      </c>
      <c r="F59" s="622">
        <v>2100</v>
      </c>
      <c r="G59" s="620" t="s">
        <v>1023</v>
      </c>
      <c r="H59" s="620" t="s">
        <v>1023</v>
      </c>
      <c r="I59" s="620" t="s">
        <v>1023</v>
      </c>
      <c r="J59" s="620" t="s">
        <v>1023</v>
      </c>
      <c r="K59" s="620" t="s">
        <v>1023</v>
      </c>
      <c r="L59" s="620" t="s">
        <v>1023</v>
      </c>
    </row>
    <row r="60" spans="1:12" ht="15.75" x14ac:dyDescent="0.2">
      <c r="A60" s="623"/>
      <c r="B60" s="614" t="s">
        <v>1024</v>
      </c>
      <c r="C60" s="618">
        <v>1910</v>
      </c>
      <c r="D60" s="618">
        <v>2185.04</v>
      </c>
      <c r="E60" s="619">
        <v>1910</v>
      </c>
      <c r="F60" s="622">
        <v>2145</v>
      </c>
      <c r="G60" s="620" t="s">
        <v>1025</v>
      </c>
      <c r="H60" s="620" t="s">
        <v>1025</v>
      </c>
      <c r="I60" s="620" t="s">
        <v>1025</v>
      </c>
      <c r="J60" s="620" t="s">
        <v>1025</v>
      </c>
      <c r="K60" s="620" t="s">
        <v>1025</v>
      </c>
      <c r="L60" s="620" t="s">
        <v>1025</v>
      </c>
    </row>
    <row r="61" spans="1:12" ht="15.75" x14ac:dyDescent="0.2">
      <c r="A61" s="623"/>
      <c r="B61" s="614" t="s">
        <v>1026</v>
      </c>
      <c r="C61" s="618">
        <v>1950</v>
      </c>
      <c r="D61" s="618">
        <v>2230.8000000000002</v>
      </c>
      <c r="E61" s="619">
        <v>1950</v>
      </c>
      <c r="F61" s="622">
        <v>2190</v>
      </c>
      <c r="G61" s="620" t="s">
        <v>1027</v>
      </c>
      <c r="H61" s="620" t="s">
        <v>1027</v>
      </c>
      <c r="I61" s="620" t="s">
        <v>1027</v>
      </c>
      <c r="J61" s="620" t="s">
        <v>1027</v>
      </c>
      <c r="K61" s="620" t="s">
        <v>1027</v>
      </c>
      <c r="L61" s="620" t="s">
        <v>1027</v>
      </c>
    </row>
    <row r="62" spans="1:12" ht="15.75" x14ac:dyDescent="0.2">
      <c r="A62" s="623"/>
      <c r="B62" s="614" t="s">
        <v>1028</v>
      </c>
      <c r="C62" s="618">
        <v>1995</v>
      </c>
      <c r="D62" s="618">
        <v>2282.2800000000002</v>
      </c>
      <c r="E62" s="619">
        <v>1995</v>
      </c>
      <c r="F62" s="622">
        <v>2240</v>
      </c>
      <c r="G62" s="620" t="s">
        <v>1029</v>
      </c>
      <c r="H62" s="620" t="s">
        <v>1029</v>
      </c>
      <c r="I62" s="620" t="s">
        <v>1029</v>
      </c>
      <c r="J62" s="620" t="s">
        <v>1029</v>
      </c>
      <c r="K62" s="620" t="s">
        <v>1029</v>
      </c>
      <c r="L62" s="620" t="s">
        <v>1029</v>
      </c>
    </row>
    <row r="63" spans="1:12" ht="15.75" x14ac:dyDescent="0.2">
      <c r="A63" s="623"/>
      <c r="B63" s="614" t="s">
        <v>1030</v>
      </c>
      <c r="C63" s="618">
        <v>2030</v>
      </c>
      <c r="D63" s="618">
        <v>2322.3200000000002</v>
      </c>
      <c r="E63" s="619">
        <v>2030</v>
      </c>
      <c r="F63" s="622">
        <v>2280</v>
      </c>
      <c r="G63" s="620" t="s">
        <v>1031</v>
      </c>
      <c r="H63" s="620" t="s">
        <v>1031</v>
      </c>
      <c r="I63" s="620" t="s">
        <v>1031</v>
      </c>
      <c r="J63" s="620" t="s">
        <v>1031</v>
      </c>
      <c r="K63" s="620" t="s">
        <v>1031</v>
      </c>
      <c r="L63" s="620" t="s">
        <v>1031</v>
      </c>
    </row>
    <row r="64" spans="1:12" ht="15.75" x14ac:dyDescent="0.2">
      <c r="A64" s="623"/>
      <c r="B64" s="614" t="s">
        <v>1032</v>
      </c>
      <c r="C64" s="618">
        <v>2070</v>
      </c>
      <c r="D64" s="618">
        <v>2368.08</v>
      </c>
      <c r="E64" s="619">
        <v>2070</v>
      </c>
      <c r="F64" s="622">
        <v>2325</v>
      </c>
      <c r="G64" s="620" t="s">
        <v>1033</v>
      </c>
      <c r="H64" s="620" t="s">
        <v>1033</v>
      </c>
      <c r="I64" s="620" t="s">
        <v>1033</v>
      </c>
      <c r="J64" s="620" t="s">
        <v>1033</v>
      </c>
      <c r="K64" s="620" t="s">
        <v>1033</v>
      </c>
      <c r="L64" s="620" t="s">
        <v>1033</v>
      </c>
    </row>
    <row r="65" spans="1:12" ht="15.75" x14ac:dyDescent="0.2">
      <c r="A65" s="623"/>
      <c r="B65" s="614" t="s">
        <v>1034</v>
      </c>
      <c r="C65" s="618">
        <v>2110</v>
      </c>
      <c r="D65" s="618">
        <v>2413.84</v>
      </c>
      <c r="E65" s="619">
        <v>2110</v>
      </c>
      <c r="F65" s="622">
        <v>2370</v>
      </c>
      <c r="G65" s="620" t="s">
        <v>1035</v>
      </c>
      <c r="H65" s="620" t="s">
        <v>1035</v>
      </c>
      <c r="I65" s="620" t="s">
        <v>1035</v>
      </c>
      <c r="J65" s="620" t="s">
        <v>1035</v>
      </c>
      <c r="K65" s="620" t="s">
        <v>1035</v>
      </c>
      <c r="L65" s="620" t="s">
        <v>1035</v>
      </c>
    </row>
    <row r="66" spans="1:12" ht="15.75" x14ac:dyDescent="0.2">
      <c r="A66" s="623"/>
      <c r="B66" s="614" t="s">
        <v>1036</v>
      </c>
      <c r="C66" s="618">
        <v>2150</v>
      </c>
      <c r="D66" s="618">
        <v>2459.6</v>
      </c>
      <c r="E66" s="619">
        <v>2150</v>
      </c>
      <c r="F66" s="622">
        <v>2415</v>
      </c>
      <c r="G66" s="620" t="s">
        <v>1037</v>
      </c>
      <c r="H66" s="620" t="s">
        <v>1037</v>
      </c>
      <c r="I66" s="620" t="s">
        <v>1037</v>
      </c>
      <c r="J66" s="620" t="s">
        <v>1037</v>
      </c>
      <c r="K66" s="620" t="s">
        <v>1037</v>
      </c>
      <c r="L66" s="620" t="s">
        <v>1037</v>
      </c>
    </row>
    <row r="67" spans="1:12" ht="15.75" x14ac:dyDescent="0.2">
      <c r="A67" s="623"/>
      <c r="B67" s="614" t="s">
        <v>1038</v>
      </c>
      <c r="C67" s="618">
        <v>2190</v>
      </c>
      <c r="D67" s="618">
        <v>2505.36</v>
      </c>
      <c r="E67" s="619">
        <v>2190</v>
      </c>
      <c r="F67" s="622">
        <v>2460</v>
      </c>
      <c r="G67" s="620" t="s">
        <v>1039</v>
      </c>
      <c r="H67" s="620" t="s">
        <v>1039</v>
      </c>
      <c r="I67" s="620" t="s">
        <v>1039</v>
      </c>
      <c r="J67" s="620" t="s">
        <v>1039</v>
      </c>
      <c r="K67" s="620" t="s">
        <v>1039</v>
      </c>
      <c r="L67" s="620" t="s">
        <v>1039</v>
      </c>
    </row>
    <row r="68" spans="1:12" ht="15.75" x14ac:dyDescent="0.2">
      <c r="A68" s="623"/>
      <c r="B68" s="614" t="s">
        <v>1040</v>
      </c>
      <c r="C68" s="618">
        <v>2230</v>
      </c>
      <c r="D68" s="618">
        <v>2551.12</v>
      </c>
      <c r="E68" s="619">
        <v>2230</v>
      </c>
      <c r="F68" s="622">
        <v>2505</v>
      </c>
      <c r="G68" s="620" t="s">
        <v>1041</v>
      </c>
      <c r="H68" s="620" t="s">
        <v>1041</v>
      </c>
      <c r="I68" s="620" t="s">
        <v>1041</v>
      </c>
      <c r="J68" s="620" t="s">
        <v>1041</v>
      </c>
      <c r="K68" s="620" t="s">
        <v>1041</v>
      </c>
      <c r="L68" s="620" t="s">
        <v>1041</v>
      </c>
    </row>
    <row r="69" spans="1:12" ht="15.75" x14ac:dyDescent="0.2">
      <c r="A69" s="623"/>
      <c r="B69" s="614" t="s">
        <v>1042</v>
      </c>
      <c r="C69" s="618">
        <v>2270</v>
      </c>
      <c r="D69" s="618">
        <v>2596.88</v>
      </c>
      <c r="E69" s="619">
        <v>2270</v>
      </c>
      <c r="F69" s="622">
        <v>2550</v>
      </c>
      <c r="G69" s="620" t="s">
        <v>1043</v>
      </c>
      <c r="H69" s="620" t="s">
        <v>1043</v>
      </c>
      <c r="I69" s="620" t="s">
        <v>1043</v>
      </c>
      <c r="J69" s="620" t="s">
        <v>1043</v>
      </c>
      <c r="K69" s="620" t="s">
        <v>1043</v>
      </c>
      <c r="L69" s="620" t="s">
        <v>1043</v>
      </c>
    </row>
    <row r="70" spans="1:12" ht="15.75" x14ac:dyDescent="0.2">
      <c r="A70" s="623"/>
      <c r="B70" s="614" t="s">
        <v>1044</v>
      </c>
      <c r="C70" s="618">
        <v>2310</v>
      </c>
      <c r="D70" s="618">
        <v>2642.64</v>
      </c>
      <c r="E70" s="619">
        <v>2310</v>
      </c>
      <c r="F70" s="622">
        <v>2595</v>
      </c>
      <c r="G70" s="620" t="s">
        <v>1045</v>
      </c>
      <c r="H70" s="620" t="s">
        <v>1045</v>
      </c>
      <c r="I70" s="620" t="s">
        <v>1045</v>
      </c>
      <c r="J70" s="620" t="s">
        <v>1045</v>
      </c>
      <c r="K70" s="620" t="s">
        <v>1045</v>
      </c>
      <c r="L70" s="620" t="s">
        <v>1045</v>
      </c>
    </row>
    <row r="71" spans="1:12" ht="15.75" x14ac:dyDescent="0.2">
      <c r="A71" s="623"/>
      <c r="B71" s="614" t="s">
        <v>1046</v>
      </c>
      <c r="C71" s="618">
        <v>2350</v>
      </c>
      <c r="D71" s="618">
        <v>2688.4</v>
      </c>
      <c r="E71" s="619">
        <v>2350</v>
      </c>
      <c r="F71" s="622">
        <v>2640</v>
      </c>
      <c r="G71" s="620" t="s">
        <v>1047</v>
      </c>
      <c r="H71" s="620" t="s">
        <v>1047</v>
      </c>
      <c r="I71" s="620" t="s">
        <v>1047</v>
      </c>
      <c r="J71" s="620" t="s">
        <v>1047</v>
      </c>
      <c r="K71" s="620" t="s">
        <v>1047</v>
      </c>
      <c r="L71" s="620" t="s">
        <v>1047</v>
      </c>
    </row>
    <row r="72" spans="1:12" ht="15.75" x14ac:dyDescent="0.2">
      <c r="A72" s="623"/>
      <c r="B72" s="614" t="s">
        <v>1048</v>
      </c>
      <c r="C72" s="618">
        <v>2390</v>
      </c>
      <c r="D72" s="618">
        <v>2734.1600000000003</v>
      </c>
      <c r="E72" s="619">
        <v>2390</v>
      </c>
      <c r="F72" s="622">
        <v>2685</v>
      </c>
      <c r="G72" s="620" t="s">
        <v>1049</v>
      </c>
      <c r="H72" s="620" t="s">
        <v>1049</v>
      </c>
      <c r="I72" s="620" t="s">
        <v>1049</v>
      </c>
      <c r="J72" s="620" t="s">
        <v>1049</v>
      </c>
      <c r="K72" s="620" t="s">
        <v>1049</v>
      </c>
      <c r="L72" s="620" t="s">
        <v>1049</v>
      </c>
    </row>
    <row r="73" spans="1:12" ht="15.75" x14ac:dyDescent="0.2">
      <c r="A73" s="623"/>
      <c r="B73" s="614" t="s">
        <v>1050</v>
      </c>
      <c r="C73" s="618">
        <v>2430</v>
      </c>
      <c r="D73" s="618">
        <v>2779.92</v>
      </c>
      <c r="E73" s="619">
        <v>2430</v>
      </c>
      <c r="F73" s="622">
        <v>2730</v>
      </c>
      <c r="G73" s="620" t="s">
        <v>1051</v>
      </c>
      <c r="H73" s="620" t="s">
        <v>1051</v>
      </c>
      <c r="I73" s="620" t="s">
        <v>1051</v>
      </c>
      <c r="J73" s="620" t="s">
        <v>1051</v>
      </c>
      <c r="K73" s="620" t="s">
        <v>1051</v>
      </c>
      <c r="L73" s="620" t="s">
        <v>1051</v>
      </c>
    </row>
    <row r="74" spans="1:12" ht="15.75" x14ac:dyDescent="0.2">
      <c r="A74" s="623"/>
      <c r="B74" s="614" t="s">
        <v>1052</v>
      </c>
      <c r="C74" s="618">
        <v>2470</v>
      </c>
      <c r="D74" s="618">
        <v>2825.6800000000003</v>
      </c>
      <c r="E74" s="619">
        <v>2470</v>
      </c>
      <c r="F74" s="622">
        <v>2775</v>
      </c>
      <c r="G74" s="620" t="s">
        <v>1053</v>
      </c>
      <c r="H74" s="620" t="s">
        <v>1053</v>
      </c>
      <c r="I74" s="620" t="s">
        <v>1053</v>
      </c>
      <c r="J74" s="620" t="s">
        <v>1053</v>
      </c>
      <c r="K74" s="620" t="s">
        <v>1053</v>
      </c>
      <c r="L74" s="620" t="s">
        <v>1053</v>
      </c>
    </row>
    <row r="75" spans="1:12" ht="15.75" x14ac:dyDescent="0.2">
      <c r="A75" s="623"/>
      <c r="B75" s="614" t="s">
        <v>1054</v>
      </c>
      <c r="C75" s="618">
        <v>2500</v>
      </c>
      <c r="D75" s="618">
        <v>2860</v>
      </c>
      <c r="E75" s="624">
        <v>2500</v>
      </c>
      <c r="F75" s="622">
        <v>2810</v>
      </c>
      <c r="G75" s="620" t="s">
        <v>1055</v>
      </c>
      <c r="H75" s="620" t="s">
        <v>1055</v>
      </c>
      <c r="I75" s="620" t="s">
        <v>1055</v>
      </c>
      <c r="J75" s="620" t="s">
        <v>1055</v>
      </c>
      <c r="K75" s="620" t="s">
        <v>1055</v>
      </c>
      <c r="L75" s="620" t="s">
        <v>1055</v>
      </c>
    </row>
    <row r="76" spans="1:12" ht="15.75" x14ac:dyDescent="0.2">
      <c r="A76" s="623"/>
      <c r="B76" s="614" t="s">
        <v>72</v>
      </c>
      <c r="C76" s="618">
        <v>2550</v>
      </c>
      <c r="D76" s="618">
        <v>2917.2000000000003</v>
      </c>
      <c r="E76" s="624">
        <v>2550</v>
      </c>
      <c r="F76" s="622">
        <v>2865</v>
      </c>
      <c r="G76" s="625" t="s">
        <v>1056</v>
      </c>
      <c r="H76" s="625" t="s">
        <v>1056</v>
      </c>
      <c r="I76" s="625" t="s">
        <v>1056</v>
      </c>
      <c r="J76" s="625" t="s">
        <v>1056</v>
      </c>
      <c r="K76" s="625" t="s">
        <v>1056</v>
      </c>
      <c r="L76" s="625" t="s">
        <v>1056</v>
      </c>
    </row>
    <row r="77" spans="1:12" ht="15.75" x14ac:dyDescent="0.2">
      <c r="A77" s="623"/>
      <c r="B77" s="614" t="s">
        <v>1057</v>
      </c>
      <c r="C77" s="618">
        <v>2590</v>
      </c>
      <c r="D77" s="618">
        <v>2962.9600000000005</v>
      </c>
      <c r="E77" s="624">
        <v>2590</v>
      </c>
      <c r="F77" s="622">
        <v>2910</v>
      </c>
      <c r="G77" s="625" t="s">
        <v>1058</v>
      </c>
      <c r="H77" s="625" t="s">
        <v>1058</v>
      </c>
      <c r="I77" s="625" t="s">
        <v>1058</v>
      </c>
      <c r="J77" s="625" t="s">
        <v>1058</v>
      </c>
      <c r="K77" s="625" t="s">
        <v>1058</v>
      </c>
      <c r="L77" s="625" t="s">
        <v>1058</v>
      </c>
    </row>
    <row r="78" spans="1:12" ht="15.75" x14ac:dyDescent="0.2">
      <c r="A78" s="623"/>
      <c r="B78" s="614" t="s">
        <v>1059</v>
      </c>
      <c r="C78" s="618">
        <v>2630</v>
      </c>
      <c r="D78" s="618">
        <v>3008.7200000000007</v>
      </c>
      <c r="E78" s="624">
        <v>2630</v>
      </c>
      <c r="F78" s="622">
        <v>2955</v>
      </c>
      <c r="G78" s="625" t="s">
        <v>1060</v>
      </c>
      <c r="H78" s="625" t="s">
        <v>1060</v>
      </c>
      <c r="I78" s="625" t="s">
        <v>1060</v>
      </c>
      <c r="J78" s="625" t="s">
        <v>1060</v>
      </c>
      <c r="K78" s="625" t="s">
        <v>1060</v>
      </c>
      <c r="L78" s="625" t="s">
        <v>1060</v>
      </c>
    </row>
    <row r="79" spans="1:12" ht="15.75" x14ac:dyDescent="0.2">
      <c r="A79" s="623"/>
      <c r="B79" s="614" t="s">
        <v>1061</v>
      </c>
      <c r="C79" s="618">
        <v>2670</v>
      </c>
      <c r="D79" s="618">
        <v>3054.4800000000005</v>
      </c>
      <c r="E79" s="624">
        <v>2670</v>
      </c>
      <c r="F79" s="622">
        <v>3000</v>
      </c>
      <c r="G79" s="625" t="s">
        <v>1062</v>
      </c>
      <c r="H79" s="625" t="s">
        <v>1062</v>
      </c>
      <c r="I79" s="625" t="s">
        <v>1062</v>
      </c>
      <c r="J79" s="625" t="s">
        <v>1062</v>
      </c>
      <c r="K79" s="625" t="s">
        <v>1062</v>
      </c>
      <c r="L79" s="625" t="s">
        <v>1062</v>
      </c>
    </row>
    <row r="80" spans="1:12" ht="15.75" x14ac:dyDescent="0.2">
      <c r="A80" s="623"/>
      <c r="B80" s="614" t="s">
        <v>1063</v>
      </c>
      <c r="C80" s="618">
        <v>2710</v>
      </c>
      <c r="D80" s="618">
        <v>3100.2400000000007</v>
      </c>
      <c r="E80" s="624">
        <v>2710</v>
      </c>
      <c r="F80" s="622">
        <v>3045</v>
      </c>
      <c r="G80" s="625" t="s">
        <v>1064</v>
      </c>
      <c r="H80" s="625" t="s">
        <v>1064</v>
      </c>
      <c r="I80" s="625" t="s">
        <v>1064</v>
      </c>
      <c r="J80" s="625" t="s">
        <v>1064</v>
      </c>
      <c r="K80" s="625" t="s">
        <v>1064</v>
      </c>
      <c r="L80" s="625" t="s">
        <v>1064</v>
      </c>
    </row>
    <row r="81" spans="1:12" ht="15.75" x14ac:dyDescent="0.2">
      <c r="A81" s="623"/>
      <c r="B81" s="614" t="s">
        <v>1065</v>
      </c>
      <c r="C81" s="618">
        <v>2750</v>
      </c>
      <c r="D81" s="618">
        <v>3146.0000000000005</v>
      </c>
      <c r="E81" s="624">
        <v>2750</v>
      </c>
      <c r="F81" s="622">
        <v>3090</v>
      </c>
      <c r="G81" s="625" t="s">
        <v>1066</v>
      </c>
      <c r="H81" s="625" t="s">
        <v>1066</v>
      </c>
      <c r="I81" s="625" t="s">
        <v>1066</v>
      </c>
      <c r="J81" s="625" t="s">
        <v>1066</v>
      </c>
      <c r="K81" s="625" t="s">
        <v>1066</v>
      </c>
      <c r="L81" s="625" t="s">
        <v>1066</v>
      </c>
    </row>
    <row r="82" spans="1:12" ht="15.75" x14ac:dyDescent="0.2">
      <c r="A82" s="623"/>
      <c r="B82" s="614" t="s">
        <v>1067</v>
      </c>
      <c r="C82" s="618">
        <v>2790</v>
      </c>
      <c r="D82" s="618">
        <v>3191.7600000000007</v>
      </c>
      <c r="E82" s="624">
        <v>2790</v>
      </c>
      <c r="F82" s="622">
        <v>3135</v>
      </c>
      <c r="G82" s="625" t="s">
        <v>1068</v>
      </c>
      <c r="H82" s="625" t="s">
        <v>1068</v>
      </c>
      <c r="I82" s="625" t="s">
        <v>1068</v>
      </c>
      <c r="J82" s="625" t="s">
        <v>1068</v>
      </c>
      <c r="K82" s="625" t="s">
        <v>1068</v>
      </c>
      <c r="L82" s="625" t="s">
        <v>1068</v>
      </c>
    </row>
    <row r="83" spans="1:12" ht="15.75" x14ac:dyDescent="0.2">
      <c r="A83" s="623"/>
      <c r="B83" s="614" t="s">
        <v>1069</v>
      </c>
      <c r="C83" s="618">
        <v>2835</v>
      </c>
      <c r="D83" s="618">
        <v>3243.2400000000007</v>
      </c>
      <c r="E83" s="624">
        <v>2835</v>
      </c>
      <c r="F83" s="622">
        <v>3185</v>
      </c>
      <c r="G83" s="625" t="s">
        <v>1070</v>
      </c>
      <c r="H83" s="625" t="s">
        <v>1070</v>
      </c>
      <c r="I83" s="625" t="s">
        <v>1070</v>
      </c>
      <c r="J83" s="625" t="s">
        <v>1070</v>
      </c>
      <c r="K83" s="625" t="s">
        <v>1070</v>
      </c>
      <c r="L83" s="625" t="s">
        <v>1070</v>
      </c>
    </row>
    <row r="84" spans="1:12" ht="15.75" x14ac:dyDescent="0.2">
      <c r="A84" s="623"/>
      <c r="B84" s="614" t="s">
        <v>1071</v>
      </c>
      <c r="C84" s="618">
        <v>2870</v>
      </c>
      <c r="D84" s="618">
        <v>3283.2800000000007</v>
      </c>
      <c r="E84" s="624">
        <v>2870</v>
      </c>
      <c r="F84" s="622">
        <v>3225</v>
      </c>
      <c r="G84" s="625" t="s">
        <v>1072</v>
      </c>
      <c r="H84" s="625" t="s">
        <v>1072</v>
      </c>
      <c r="I84" s="625" t="s">
        <v>1072</v>
      </c>
      <c r="J84" s="625" t="s">
        <v>1072</v>
      </c>
      <c r="K84" s="625" t="s">
        <v>1072</v>
      </c>
      <c r="L84" s="625" t="s">
        <v>1072</v>
      </c>
    </row>
    <row r="85" spans="1:12" ht="15.75" x14ac:dyDescent="0.2">
      <c r="A85" s="623"/>
      <c r="B85" s="614" t="s">
        <v>1073</v>
      </c>
      <c r="C85" s="618">
        <v>2905</v>
      </c>
      <c r="D85" s="618">
        <v>3323.3200000000006</v>
      </c>
      <c r="E85" s="624">
        <v>2905</v>
      </c>
      <c r="F85" s="622">
        <v>3265</v>
      </c>
      <c r="G85" s="625" t="s">
        <v>1074</v>
      </c>
      <c r="H85" s="625" t="s">
        <v>1074</v>
      </c>
      <c r="I85" s="625" t="s">
        <v>1074</v>
      </c>
      <c r="J85" s="625" t="s">
        <v>1074</v>
      </c>
      <c r="K85" s="625" t="s">
        <v>1074</v>
      </c>
      <c r="L85" s="625" t="s">
        <v>1074</v>
      </c>
    </row>
    <row r="86" spans="1:12" ht="15.75" x14ac:dyDescent="0.2">
      <c r="A86" s="623"/>
      <c r="B86" s="614" t="s">
        <v>1075</v>
      </c>
      <c r="C86" s="618">
        <v>2950</v>
      </c>
      <c r="D86" s="618">
        <v>3374.8000000000006</v>
      </c>
      <c r="E86" s="624">
        <v>2950</v>
      </c>
      <c r="F86" s="622">
        <v>3315</v>
      </c>
      <c r="G86" s="625" t="s">
        <v>1076</v>
      </c>
      <c r="H86" s="625" t="s">
        <v>1076</v>
      </c>
      <c r="I86" s="625" t="s">
        <v>1076</v>
      </c>
      <c r="J86" s="625" t="s">
        <v>1076</v>
      </c>
      <c r="K86" s="625" t="s">
        <v>1076</v>
      </c>
      <c r="L86" s="625" t="s">
        <v>1076</v>
      </c>
    </row>
    <row r="87" spans="1:12" ht="15.75" x14ac:dyDescent="0.2">
      <c r="A87" s="623"/>
      <c r="B87" s="614" t="s">
        <v>1077</v>
      </c>
      <c r="C87" s="618">
        <v>2990</v>
      </c>
      <c r="D87" s="618">
        <v>3420.5600000000004</v>
      </c>
      <c r="E87" s="624">
        <v>2990</v>
      </c>
      <c r="F87" s="622">
        <v>3360</v>
      </c>
      <c r="G87" s="625" t="s">
        <v>1078</v>
      </c>
      <c r="H87" s="625" t="s">
        <v>1078</v>
      </c>
      <c r="I87" s="625" t="s">
        <v>1078</v>
      </c>
      <c r="J87" s="625" t="s">
        <v>1078</v>
      </c>
      <c r="K87" s="625" t="s">
        <v>1078</v>
      </c>
      <c r="L87" s="625" t="s">
        <v>1078</v>
      </c>
    </row>
    <row r="88" spans="1:12" ht="15.75" x14ac:dyDescent="0.2">
      <c r="A88" s="623"/>
      <c r="B88" s="614" t="s">
        <v>1079</v>
      </c>
      <c r="C88" s="618">
        <v>3020</v>
      </c>
      <c r="D88" s="618">
        <v>3454.8800000000006</v>
      </c>
      <c r="E88" s="624">
        <v>3020</v>
      </c>
      <c r="F88" s="622">
        <v>3395</v>
      </c>
      <c r="G88" s="625" t="s">
        <v>1080</v>
      </c>
      <c r="H88" s="625" t="s">
        <v>1080</v>
      </c>
      <c r="I88" s="625" t="s">
        <v>1080</v>
      </c>
      <c r="J88" s="625" t="s">
        <v>1080</v>
      </c>
      <c r="K88" s="625" t="s">
        <v>1080</v>
      </c>
      <c r="L88" s="625" t="s">
        <v>1080</v>
      </c>
    </row>
    <row r="89" spans="1:12" ht="15.75" x14ac:dyDescent="0.2">
      <c r="A89" s="623"/>
      <c r="B89" s="614" t="s">
        <v>1081</v>
      </c>
      <c r="C89" s="618">
        <v>3070</v>
      </c>
      <c r="D89" s="618">
        <v>3512.0800000000004</v>
      </c>
      <c r="E89" s="624">
        <v>3070</v>
      </c>
      <c r="F89" s="622">
        <v>3450</v>
      </c>
      <c r="G89" s="625" t="s">
        <v>1082</v>
      </c>
      <c r="H89" s="625" t="s">
        <v>1082</v>
      </c>
      <c r="I89" s="625" t="s">
        <v>1082</v>
      </c>
      <c r="J89" s="625" t="s">
        <v>1082</v>
      </c>
      <c r="K89" s="625" t="s">
        <v>1082</v>
      </c>
      <c r="L89" s="625" t="s">
        <v>1082</v>
      </c>
    </row>
    <row r="90" spans="1:12" ht="15.75" x14ac:dyDescent="0.2">
      <c r="A90" s="623"/>
      <c r="B90" s="614" t="s">
        <v>1083</v>
      </c>
      <c r="C90" s="618">
        <v>3105</v>
      </c>
      <c r="D90" s="618">
        <v>3552.1200000000008</v>
      </c>
      <c r="E90" s="624">
        <v>3105</v>
      </c>
      <c r="F90" s="622">
        <v>3490</v>
      </c>
      <c r="G90" s="625" t="s">
        <v>1084</v>
      </c>
      <c r="H90" s="625" t="s">
        <v>1084</v>
      </c>
      <c r="I90" s="625" t="s">
        <v>1084</v>
      </c>
      <c r="J90" s="625" t="s">
        <v>1084</v>
      </c>
      <c r="K90" s="625" t="s">
        <v>1084</v>
      </c>
      <c r="L90" s="625" t="s">
        <v>1084</v>
      </c>
    </row>
    <row r="91" spans="1:12" ht="15.75" x14ac:dyDescent="0.2">
      <c r="A91" s="623"/>
      <c r="B91" s="614" t="s">
        <v>1085</v>
      </c>
      <c r="C91" s="618">
        <v>3150</v>
      </c>
      <c r="D91" s="618">
        <v>3603.6000000000008</v>
      </c>
      <c r="E91" s="624">
        <v>3150</v>
      </c>
      <c r="F91" s="622">
        <v>3540</v>
      </c>
      <c r="G91" s="625" t="s">
        <v>1086</v>
      </c>
      <c r="H91" s="625" t="s">
        <v>1086</v>
      </c>
      <c r="I91" s="625" t="s">
        <v>1086</v>
      </c>
      <c r="J91" s="625" t="s">
        <v>1086</v>
      </c>
      <c r="K91" s="625" t="s">
        <v>1086</v>
      </c>
      <c r="L91" s="625" t="s">
        <v>1086</v>
      </c>
    </row>
    <row r="92" spans="1:12" ht="15.75" x14ac:dyDescent="0.2">
      <c r="A92" s="626"/>
      <c r="B92" s="627" t="s">
        <v>1087</v>
      </c>
      <c r="C92" s="628">
        <v>3190</v>
      </c>
      <c r="D92" s="628">
        <v>3649.3600000000006</v>
      </c>
      <c r="E92" s="619">
        <v>3190</v>
      </c>
      <c r="F92" s="629">
        <v>3585</v>
      </c>
      <c r="G92" s="625" t="s">
        <v>1088</v>
      </c>
      <c r="H92" s="625" t="s">
        <v>1088</v>
      </c>
      <c r="I92" s="625" t="s">
        <v>1088</v>
      </c>
      <c r="J92" s="625" t="s">
        <v>1088</v>
      </c>
      <c r="K92" s="625" t="s">
        <v>1088</v>
      </c>
      <c r="L92" s="625" t="s">
        <v>1088</v>
      </c>
    </row>
    <row r="93" spans="1:12" ht="15.75" x14ac:dyDescent="0.2">
      <c r="A93" s="623"/>
      <c r="B93" s="630" t="s">
        <v>1089</v>
      </c>
      <c r="C93" s="618">
        <v>3225</v>
      </c>
      <c r="D93" s="618">
        <v>3689.4000000000005</v>
      </c>
      <c r="E93" s="619">
        <v>3225</v>
      </c>
      <c r="F93" s="622">
        <v>3625</v>
      </c>
      <c r="G93" s="625" t="s">
        <v>1090</v>
      </c>
      <c r="H93" s="625" t="s">
        <v>1090</v>
      </c>
      <c r="I93" s="625" t="s">
        <v>1090</v>
      </c>
      <c r="J93" s="625" t="s">
        <v>1090</v>
      </c>
      <c r="K93" s="625" t="s">
        <v>1090</v>
      </c>
      <c r="L93" s="625" t="s">
        <v>1090</v>
      </c>
    </row>
    <row r="94" spans="1:12" ht="15.75" x14ac:dyDescent="0.2">
      <c r="A94" s="623"/>
      <c r="B94" s="630" t="s">
        <v>1091</v>
      </c>
      <c r="C94" s="618">
        <v>3270</v>
      </c>
      <c r="D94" s="618">
        <v>3740.8800000000006</v>
      </c>
      <c r="E94" s="619">
        <v>3270</v>
      </c>
      <c r="F94" s="622">
        <v>3675</v>
      </c>
      <c r="G94" s="625" t="s">
        <v>1092</v>
      </c>
      <c r="H94" s="625" t="s">
        <v>1092</v>
      </c>
      <c r="I94" s="625" t="s">
        <v>1092</v>
      </c>
      <c r="J94" s="625" t="s">
        <v>1092</v>
      </c>
      <c r="K94" s="625" t="s">
        <v>1092</v>
      </c>
      <c r="L94" s="625" t="s">
        <v>1092</v>
      </c>
    </row>
    <row r="95" spans="1:12" ht="15.75" x14ac:dyDescent="0.2">
      <c r="A95" s="623"/>
      <c r="B95" s="630" t="s">
        <v>1093</v>
      </c>
      <c r="C95" s="618">
        <v>3305</v>
      </c>
      <c r="D95" s="618">
        <v>3780.9200000000005</v>
      </c>
      <c r="E95" s="619">
        <v>3305</v>
      </c>
      <c r="F95" s="622">
        <v>3715</v>
      </c>
      <c r="G95" s="625" t="s">
        <v>1094</v>
      </c>
      <c r="H95" s="625" t="s">
        <v>1094</v>
      </c>
      <c r="I95" s="625" t="s">
        <v>1094</v>
      </c>
      <c r="J95" s="625" t="s">
        <v>1094</v>
      </c>
      <c r="K95" s="625" t="s">
        <v>1094</v>
      </c>
      <c r="L95" s="625" t="s">
        <v>1094</v>
      </c>
    </row>
    <row r="96" spans="1:12" ht="15.75" x14ac:dyDescent="0.2">
      <c r="A96" s="623"/>
      <c r="B96" s="630" t="s">
        <v>94</v>
      </c>
      <c r="C96" s="618">
        <v>3345</v>
      </c>
      <c r="D96" s="618">
        <v>3826.6800000000007</v>
      </c>
      <c r="E96" s="619">
        <v>3345</v>
      </c>
      <c r="F96" s="622">
        <v>3760</v>
      </c>
      <c r="G96" s="625" t="s">
        <v>1095</v>
      </c>
      <c r="H96" s="625" t="s">
        <v>1095</v>
      </c>
      <c r="I96" s="625" t="s">
        <v>1095</v>
      </c>
      <c r="J96" s="625" t="s">
        <v>1095</v>
      </c>
      <c r="K96" s="625" t="s">
        <v>1095</v>
      </c>
      <c r="L96" s="625" t="s">
        <v>1095</v>
      </c>
    </row>
    <row r="97" spans="1:12" ht="15.75" x14ac:dyDescent="0.2">
      <c r="A97" s="623"/>
      <c r="B97" s="630" t="s">
        <v>95</v>
      </c>
      <c r="C97" s="618">
        <v>3390</v>
      </c>
      <c r="D97" s="618">
        <v>3878.1600000000008</v>
      </c>
      <c r="E97" s="619">
        <v>3390</v>
      </c>
      <c r="F97" s="622">
        <v>3810</v>
      </c>
      <c r="G97" s="625" t="s">
        <v>1096</v>
      </c>
      <c r="H97" s="625" t="s">
        <v>1096</v>
      </c>
      <c r="I97" s="625" t="s">
        <v>1096</v>
      </c>
      <c r="J97" s="625" t="s">
        <v>1096</v>
      </c>
      <c r="K97" s="625" t="s">
        <v>1096</v>
      </c>
      <c r="L97" s="625" t="s">
        <v>1096</v>
      </c>
    </row>
    <row r="98" spans="1:12" ht="15.75" x14ac:dyDescent="0.2">
      <c r="A98" s="623"/>
      <c r="B98" s="630" t="s">
        <v>96</v>
      </c>
      <c r="C98" s="618">
        <v>3425</v>
      </c>
      <c r="D98" s="618">
        <v>3918.2000000000007</v>
      </c>
      <c r="E98" s="619">
        <v>3425</v>
      </c>
      <c r="F98" s="622">
        <v>3850</v>
      </c>
      <c r="G98" s="625" t="s">
        <v>1097</v>
      </c>
      <c r="H98" s="625" t="s">
        <v>1097</v>
      </c>
      <c r="I98" s="625" t="s">
        <v>1097</v>
      </c>
      <c r="J98" s="625" t="s">
        <v>1097</v>
      </c>
      <c r="K98" s="625" t="s">
        <v>1097</v>
      </c>
      <c r="L98" s="625" t="s">
        <v>1097</v>
      </c>
    </row>
    <row r="99" spans="1:12" ht="15.75" x14ac:dyDescent="0.2">
      <c r="A99" s="623"/>
      <c r="B99" s="630" t="s">
        <v>1098</v>
      </c>
      <c r="C99" s="618">
        <v>3470</v>
      </c>
      <c r="D99" s="618">
        <v>3969.6800000000007</v>
      </c>
      <c r="E99" s="619">
        <v>3470</v>
      </c>
      <c r="F99" s="622">
        <v>3900</v>
      </c>
      <c r="G99" s="625" t="s">
        <v>1099</v>
      </c>
      <c r="H99" s="625" t="s">
        <v>1099</v>
      </c>
      <c r="I99" s="625" t="s">
        <v>1099</v>
      </c>
      <c r="J99" s="625" t="s">
        <v>1099</v>
      </c>
      <c r="K99" s="625" t="s">
        <v>1099</v>
      </c>
      <c r="L99" s="625" t="s">
        <v>1099</v>
      </c>
    </row>
    <row r="100" spans="1:12" ht="15.75" x14ac:dyDescent="0.2">
      <c r="A100" s="623"/>
      <c r="B100" s="630" t="s">
        <v>98</v>
      </c>
      <c r="C100" s="618">
        <v>3505</v>
      </c>
      <c r="D100" s="618">
        <v>4009.7200000000007</v>
      </c>
      <c r="E100" s="619">
        <v>3505</v>
      </c>
      <c r="F100" s="622">
        <v>3940</v>
      </c>
      <c r="G100" s="625" t="s">
        <v>1100</v>
      </c>
      <c r="H100" s="625" t="s">
        <v>1100</v>
      </c>
      <c r="I100" s="625" t="s">
        <v>1100</v>
      </c>
      <c r="J100" s="625" t="s">
        <v>1100</v>
      </c>
      <c r="K100" s="625" t="s">
        <v>1100</v>
      </c>
      <c r="L100" s="625" t="s">
        <v>1100</v>
      </c>
    </row>
    <row r="101" spans="1:12" ht="15.75" x14ac:dyDescent="0.2">
      <c r="A101" s="623"/>
      <c r="B101" s="630" t="s">
        <v>99</v>
      </c>
      <c r="C101" s="618">
        <v>3545</v>
      </c>
      <c r="D101" s="618">
        <v>4055.4800000000005</v>
      </c>
      <c r="E101" s="619">
        <v>3545</v>
      </c>
      <c r="F101" s="622">
        <v>3980</v>
      </c>
      <c r="G101" s="625" t="s">
        <v>1101</v>
      </c>
      <c r="H101" s="625" t="s">
        <v>1101</v>
      </c>
      <c r="I101" s="625" t="s">
        <v>1101</v>
      </c>
      <c r="J101" s="625" t="s">
        <v>1101</v>
      </c>
      <c r="K101" s="625" t="s">
        <v>1101</v>
      </c>
      <c r="L101" s="625" t="s">
        <v>1101</v>
      </c>
    </row>
    <row r="102" spans="1:12" ht="15.75" x14ac:dyDescent="0.2">
      <c r="A102" s="623"/>
      <c r="B102" s="630" t="s">
        <v>100</v>
      </c>
      <c r="C102" s="618">
        <v>3590</v>
      </c>
      <c r="D102" s="618">
        <v>4106.9600000000009</v>
      </c>
      <c r="E102" s="619">
        <v>3590</v>
      </c>
      <c r="F102" s="622">
        <v>4030</v>
      </c>
      <c r="G102" s="625" t="s">
        <v>1102</v>
      </c>
      <c r="H102" s="625" t="s">
        <v>1102</v>
      </c>
      <c r="I102" s="625" t="s">
        <v>1102</v>
      </c>
      <c r="J102" s="625" t="s">
        <v>1102</v>
      </c>
      <c r="K102" s="625" t="s">
        <v>1102</v>
      </c>
      <c r="L102" s="625" t="s">
        <v>1102</v>
      </c>
    </row>
    <row r="103" spans="1:12" ht="15.75" x14ac:dyDescent="0.2">
      <c r="A103" s="623"/>
      <c r="B103" s="630" t="s">
        <v>101</v>
      </c>
      <c r="C103" s="618">
        <v>3625</v>
      </c>
      <c r="D103" s="618">
        <v>4147.0000000000009</v>
      </c>
      <c r="E103" s="619">
        <v>3625</v>
      </c>
      <c r="F103" s="622">
        <v>4070</v>
      </c>
      <c r="G103" s="625" t="s">
        <v>1103</v>
      </c>
      <c r="H103" s="625" t="s">
        <v>1103</v>
      </c>
      <c r="I103" s="625" t="s">
        <v>1103</v>
      </c>
      <c r="J103" s="625" t="s">
        <v>1103</v>
      </c>
      <c r="K103" s="625" t="s">
        <v>1103</v>
      </c>
      <c r="L103" s="625" t="s">
        <v>1103</v>
      </c>
    </row>
    <row r="104" spans="1:12" ht="15.75" x14ac:dyDescent="0.2">
      <c r="A104" s="623"/>
      <c r="B104" s="630" t="s">
        <v>1104</v>
      </c>
      <c r="C104" s="618">
        <v>3665</v>
      </c>
      <c r="D104" s="618">
        <v>4192.76</v>
      </c>
      <c r="E104" s="619">
        <v>3665</v>
      </c>
      <c r="F104" s="622">
        <v>4120</v>
      </c>
      <c r="G104" s="625" t="s">
        <v>1105</v>
      </c>
      <c r="H104" s="625" t="s">
        <v>1105</v>
      </c>
      <c r="I104" s="625" t="s">
        <v>1105</v>
      </c>
      <c r="J104" s="625" t="s">
        <v>1105</v>
      </c>
      <c r="K104" s="625" t="s">
        <v>1105</v>
      </c>
      <c r="L104" s="625" t="s">
        <v>1105</v>
      </c>
    </row>
    <row r="105" spans="1:12" ht="15.75" x14ac:dyDescent="0.2">
      <c r="A105" s="623"/>
      <c r="B105" s="630" t="s">
        <v>1106</v>
      </c>
      <c r="C105" s="618">
        <v>3705</v>
      </c>
      <c r="D105" s="618">
        <v>4238.5200000000004</v>
      </c>
      <c r="E105" s="619">
        <v>3705</v>
      </c>
      <c r="F105" s="622">
        <v>4160</v>
      </c>
      <c r="G105" s="625" t="s">
        <v>1107</v>
      </c>
      <c r="H105" s="625" t="s">
        <v>1107</v>
      </c>
      <c r="I105" s="625" t="s">
        <v>1107</v>
      </c>
      <c r="J105" s="625" t="s">
        <v>1107</v>
      </c>
      <c r="K105" s="625" t="s">
        <v>1107</v>
      </c>
      <c r="L105" s="625" t="s">
        <v>1107</v>
      </c>
    </row>
    <row r="106" spans="1:12" ht="15.75" x14ac:dyDescent="0.2">
      <c r="A106" s="623"/>
      <c r="B106" s="630" t="s">
        <v>1108</v>
      </c>
      <c r="C106" s="618">
        <v>3745</v>
      </c>
      <c r="D106" s="618">
        <v>4284.28</v>
      </c>
      <c r="E106" s="619">
        <v>3745</v>
      </c>
      <c r="F106" s="622">
        <v>4210</v>
      </c>
      <c r="G106" s="625" t="s">
        <v>1109</v>
      </c>
      <c r="H106" s="625" t="s">
        <v>1109</v>
      </c>
      <c r="I106" s="625" t="s">
        <v>1109</v>
      </c>
      <c r="J106" s="625" t="s">
        <v>1109</v>
      </c>
      <c r="K106" s="625" t="s">
        <v>1109</v>
      </c>
      <c r="L106" s="625" t="s">
        <v>1109</v>
      </c>
    </row>
    <row r="107" spans="1:12" ht="15.75" x14ac:dyDescent="0.2">
      <c r="A107" s="623"/>
      <c r="B107" s="630" t="s">
        <v>1110</v>
      </c>
      <c r="C107" s="618">
        <v>3785</v>
      </c>
      <c r="D107" s="618">
        <v>4330.04</v>
      </c>
      <c r="E107" s="619">
        <v>3758</v>
      </c>
      <c r="F107" s="622">
        <v>4250</v>
      </c>
      <c r="G107" s="625" t="s">
        <v>1111</v>
      </c>
      <c r="H107" s="625" t="s">
        <v>1111</v>
      </c>
      <c r="I107" s="625" t="s">
        <v>1111</v>
      </c>
      <c r="J107" s="625" t="s">
        <v>1111</v>
      </c>
      <c r="K107" s="625" t="s">
        <v>1111</v>
      </c>
      <c r="L107" s="625" t="s">
        <v>1111</v>
      </c>
    </row>
    <row r="108" spans="1:12" ht="15.75" x14ac:dyDescent="0.2">
      <c r="A108" s="623"/>
      <c r="B108" s="630" t="s">
        <v>106</v>
      </c>
      <c r="C108" s="618">
        <v>3825</v>
      </c>
      <c r="D108" s="618">
        <v>4375.8</v>
      </c>
      <c r="E108" s="619">
        <v>3825</v>
      </c>
      <c r="F108" s="622">
        <v>4300</v>
      </c>
      <c r="G108" s="625" t="s">
        <v>1112</v>
      </c>
      <c r="H108" s="625" t="s">
        <v>1112</v>
      </c>
      <c r="I108" s="625" t="s">
        <v>1112</v>
      </c>
      <c r="J108" s="625" t="s">
        <v>1112</v>
      </c>
      <c r="K108" s="625" t="s">
        <v>1112</v>
      </c>
      <c r="L108" s="625" t="s">
        <v>1112</v>
      </c>
    </row>
    <row r="109" spans="1:12" ht="15.75" x14ac:dyDescent="0.2">
      <c r="A109" s="623"/>
      <c r="B109" s="630" t="s">
        <v>107</v>
      </c>
      <c r="C109" s="618">
        <v>3865</v>
      </c>
      <c r="D109" s="618">
        <v>4421.5600000000004</v>
      </c>
      <c r="E109" s="619">
        <v>3865</v>
      </c>
      <c r="F109" s="622">
        <v>4340</v>
      </c>
      <c r="G109" s="625" t="s">
        <v>1113</v>
      </c>
      <c r="H109" s="625" t="s">
        <v>1113</v>
      </c>
      <c r="I109" s="625" t="s">
        <v>1113</v>
      </c>
      <c r="J109" s="625" t="s">
        <v>1113</v>
      </c>
      <c r="K109" s="625" t="s">
        <v>1113</v>
      </c>
      <c r="L109" s="625" t="s">
        <v>1113</v>
      </c>
    </row>
    <row r="110" spans="1:12" ht="15.75" x14ac:dyDescent="0.2">
      <c r="A110" s="623"/>
      <c r="B110" s="630" t="s">
        <v>1114</v>
      </c>
      <c r="C110" s="618">
        <v>3905</v>
      </c>
      <c r="D110" s="618">
        <v>4467.32</v>
      </c>
      <c r="E110" s="619">
        <v>3905</v>
      </c>
      <c r="F110" s="622">
        <v>4400</v>
      </c>
      <c r="G110" s="625" t="s">
        <v>1115</v>
      </c>
      <c r="H110" s="625" t="s">
        <v>1115</v>
      </c>
      <c r="I110" s="625" t="s">
        <v>1115</v>
      </c>
      <c r="J110" s="625" t="s">
        <v>1115</v>
      </c>
      <c r="K110" s="625" t="s">
        <v>1115</v>
      </c>
      <c r="L110" s="625" t="s">
        <v>1115</v>
      </c>
    </row>
    <row r="111" spans="1:12" ht="15.75" x14ac:dyDescent="0.2">
      <c r="A111" s="623"/>
      <c r="B111" s="614" t="s">
        <v>1116</v>
      </c>
      <c r="C111" s="618">
        <v>3945</v>
      </c>
      <c r="D111" s="618">
        <v>4513.08</v>
      </c>
      <c r="E111" s="619">
        <v>3945</v>
      </c>
      <c r="F111" s="622">
        <v>4430</v>
      </c>
      <c r="G111" s="625" t="s">
        <v>1117</v>
      </c>
      <c r="H111" s="625" t="s">
        <v>1117</v>
      </c>
      <c r="I111" s="625" t="s">
        <v>1117</v>
      </c>
      <c r="J111" s="625" t="s">
        <v>1117</v>
      </c>
      <c r="K111" s="625" t="s">
        <v>1117</v>
      </c>
      <c r="L111" s="625" t="s">
        <v>1117</v>
      </c>
    </row>
    <row r="112" spans="1:12" ht="15.75" x14ac:dyDescent="0.2">
      <c r="A112" s="623"/>
      <c r="B112" s="614" t="s">
        <v>1118</v>
      </c>
      <c r="C112" s="618">
        <v>3990</v>
      </c>
      <c r="D112" s="618">
        <v>4564.5600000000004</v>
      </c>
      <c r="E112" s="619">
        <v>3990</v>
      </c>
      <c r="F112" s="622">
        <v>4480</v>
      </c>
      <c r="G112" s="625" t="s">
        <v>1119</v>
      </c>
      <c r="H112" s="625" t="s">
        <v>1119</v>
      </c>
      <c r="I112" s="625" t="s">
        <v>1119</v>
      </c>
      <c r="J112" s="625" t="s">
        <v>1119</v>
      </c>
      <c r="K112" s="625" t="s">
        <v>1119</v>
      </c>
      <c r="L112" s="625" t="s">
        <v>1119</v>
      </c>
    </row>
    <row r="113" spans="1:12" ht="15.75" x14ac:dyDescent="0.2">
      <c r="A113" s="623"/>
      <c r="B113" s="614" t="s">
        <v>1120</v>
      </c>
      <c r="C113" s="618">
        <v>4025</v>
      </c>
      <c r="D113" s="618">
        <v>4604.6000000000004</v>
      </c>
      <c r="E113" s="619">
        <v>4025</v>
      </c>
      <c r="F113" s="622">
        <v>4520</v>
      </c>
      <c r="G113" s="625" t="s">
        <v>1121</v>
      </c>
      <c r="H113" s="625" t="s">
        <v>1121</v>
      </c>
      <c r="I113" s="625" t="s">
        <v>1121</v>
      </c>
      <c r="J113" s="625" t="s">
        <v>1121</v>
      </c>
      <c r="K113" s="625" t="s">
        <v>1121</v>
      </c>
      <c r="L113" s="625" t="s">
        <v>1121</v>
      </c>
    </row>
    <row r="114" spans="1:12" ht="15.75" x14ac:dyDescent="0.2">
      <c r="A114" s="623"/>
      <c r="B114" s="614" t="s">
        <v>1122</v>
      </c>
      <c r="C114" s="618">
        <v>4065</v>
      </c>
      <c r="D114" s="618">
        <v>4650.3600000000006</v>
      </c>
      <c r="E114" s="619">
        <v>4065</v>
      </c>
      <c r="F114" s="622">
        <v>4570</v>
      </c>
      <c r="G114" s="625" t="s">
        <v>1123</v>
      </c>
      <c r="H114" s="625" t="s">
        <v>1123</v>
      </c>
      <c r="I114" s="625" t="s">
        <v>1123</v>
      </c>
      <c r="J114" s="625" t="s">
        <v>1123</v>
      </c>
      <c r="K114" s="625" t="s">
        <v>1123</v>
      </c>
      <c r="L114" s="625" t="s">
        <v>1123</v>
      </c>
    </row>
    <row r="115" spans="1:12" ht="15.75" x14ac:dyDescent="0.2">
      <c r="A115" s="623"/>
      <c r="B115" s="614" t="s">
        <v>1124</v>
      </c>
      <c r="C115" s="618">
        <v>4105</v>
      </c>
      <c r="D115" s="618">
        <v>4696.12</v>
      </c>
      <c r="E115" s="619">
        <v>4105</v>
      </c>
      <c r="F115" s="622">
        <v>4610</v>
      </c>
      <c r="G115" s="625" t="s">
        <v>1125</v>
      </c>
      <c r="H115" s="625" t="s">
        <v>1125</v>
      </c>
      <c r="I115" s="625" t="s">
        <v>1125</v>
      </c>
      <c r="J115" s="625" t="s">
        <v>1125</v>
      </c>
      <c r="K115" s="625" t="s">
        <v>1125</v>
      </c>
      <c r="L115" s="625" t="s">
        <v>1125</v>
      </c>
    </row>
    <row r="116" spans="1:12" ht="15.75" x14ac:dyDescent="0.2">
      <c r="A116" s="623"/>
      <c r="B116" s="614" t="s">
        <v>1126</v>
      </c>
      <c r="C116" s="618">
        <v>4145</v>
      </c>
      <c r="D116" s="618">
        <v>4741.88</v>
      </c>
      <c r="E116" s="619">
        <v>4145</v>
      </c>
      <c r="F116" s="622">
        <v>4660</v>
      </c>
      <c r="G116" s="625" t="s">
        <v>1127</v>
      </c>
      <c r="H116" s="625" t="s">
        <v>1127</v>
      </c>
      <c r="I116" s="625" t="s">
        <v>1127</v>
      </c>
      <c r="J116" s="625" t="s">
        <v>1127</v>
      </c>
      <c r="K116" s="625" t="s">
        <v>1127</v>
      </c>
      <c r="L116" s="625" t="s">
        <v>1127</v>
      </c>
    </row>
    <row r="117" spans="1:12" ht="15.75" x14ac:dyDescent="0.2">
      <c r="A117" s="623"/>
      <c r="B117" s="614" t="s">
        <v>1128</v>
      </c>
      <c r="C117" s="618">
        <v>4185</v>
      </c>
      <c r="D117" s="618">
        <v>4787.6400000000003</v>
      </c>
      <c r="E117" s="619">
        <v>4185</v>
      </c>
      <c r="F117" s="622">
        <v>4700</v>
      </c>
      <c r="G117" s="625" t="s">
        <v>1129</v>
      </c>
      <c r="H117" s="625" t="s">
        <v>1129</v>
      </c>
      <c r="I117" s="625" t="s">
        <v>1129</v>
      </c>
      <c r="J117" s="625" t="s">
        <v>1129</v>
      </c>
      <c r="K117" s="625" t="s">
        <v>1129</v>
      </c>
      <c r="L117" s="625" t="s">
        <v>1129</v>
      </c>
    </row>
    <row r="118" spans="1:12" ht="15.75" x14ac:dyDescent="0.2">
      <c r="A118" s="623"/>
      <c r="B118" s="614" t="s">
        <v>1130</v>
      </c>
      <c r="C118" s="618">
        <v>4225</v>
      </c>
      <c r="D118" s="618">
        <v>4833.4000000000005</v>
      </c>
      <c r="E118" s="619">
        <v>4225</v>
      </c>
      <c r="F118" s="622">
        <v>4745</v>
      </c>
      <c r="G118" s="625" t="s">
        <v>1131</v>
      </c>
      <c r="H118" s="625" t="s">
        <v>1131</v>
      </c>
      <c r="I118" s="625" t="s">
        <v>1131</v>
      </c>
      <c r="J118" s="625" t="s">
        <v>1131</v>
      </c>
      <c r="K118" s="625" t="s">
        <v>1131</v>
      </c>
      <c r="L118" s="625" t="s">
        <v>1131</v>
      </c>
    </row>
    <row r="119" spans="1:12" ht="15.75" x14ac:dyDescent="0.2">
      <c r="A119" s="623"/>
      <c r="B119" s="614" t="s">
        <v>1132</v>
      </c>
      <c r="C119" s="618">
        <v>4265</v>
      </c>
      <c r="D119" s="618">
        <v>4879.16</v>
      </c>
      <c r="E119" s="619">
        <v>4265</v>
      </c>
      <c r="F119" s="622">
        <v>4790</v>
      </c>
      <c r="G119" s="625" t="s">
        <v>1133</v>
      </c>
      <c r="H119" s="625" t="s">
        <v>1133</v>
      </c>
      <c r="I119" s="625" t="s">
        <v>1133</v>
      </c>
      <c r="J119" s="625" t="s">
        <v>1133</v>
      </c>
      <c r="K119" s="625" t="s">
        <v>1133</v>
      </c>
      <c r="L119" s="625" t="s">
        <v>1133</v>
      </c>
    </row>
    <row r="120" spans="1:12" ht="15.75" x14ac:dyDescent="0.2">
      <c r="A120" s="623"/>
      <c r="B120" s="614" t="s">
        <v>1134</v>
      </c>
      <c r="C120" s="618">
        <v>4305</v>
      </c>
      <c r="D120" s="618">
        <v>4924.92</v>
      </c>
      <c r="E120" s="619">
        <v>4305</v>
      </c>
      <c r="F120" s="622">
        <v>4835</v>
      </c>
      <c r="G120" s="625" t="s">
        <v>1135</v>
      </c>
      <c r="H120" s="625" t="s">
        <v>1135</v>
      </c>
      <c r="I120" s="625" t="s">
        <v>1135</v>
      </c>
      <c r="J120" s="625" t="s">
        <v>1135</v>
      </c>
      <c r="K120" s="625" t="s">
        <v>1135</v>
      </c>
      <c r="L120" s="625" t="s">
        <v>1135</v>
      </c>
    </row>
    <row r="121" spans="1:12" ht="15.75" x14ac:dyDescent="0.2">
      <c r="A121" s="623"/>
      <c r="B121" s="614" t="s">
        <v>1136</v>
      </c>
      <c r="C121" s="618">
        <v>4345</v>
      </c>
      <c r="D121" s="618">
        <v>4970.68</v>
      </c>
      <c r="E121" s="619">
        <v>4345</v>
      </c>
      <c r="F121" s="622">
        <v>4880</v>
      </c>
      <c r="G121" s="625" t="s">
        <v>1137</v>
      </c>
      <c r="H121" s="625" t="s">
        <v>1137</v>
      </c>
      <c r="I121" s="625" t="s">
        <v>1137</v>
      </c>
      <c r="J121" s="625" t="s">
        <v>1137</v>
      </c>
      <c r="K121" s="625" t="s">
        <v>1137</v>
      </c>
      <c r="L121" s="625" t="s">
        <v>1137</v>
      </c>
    </row>
    <row r="122" spans="1:12" ht="15.75" x14ac:dyDescent="0.2">
      <c r="A122" s="623"/>
      <c r="B122" s="614" t="s">
        <v>1138</v>
      </c>
      <c r="C122" s="618">
        <v>4380</v>
      </c>
      <c r="D122" s="618">
        <v>5010.72</v>
      </c>
      <c r="E122" s="619">
        <v>4380</v>
      </c>
      <c r="F122" s="622">
        <v>4920</v>
      </c>
      <c r="G122" s="625" t="s">
        <v>1139</v>
      </c>
      <c r="H122" s="625" t="s">
        <v>1139</v>
      </c>
      <c r="I122" s="625" t="s">
        <v>1139</v>
      </c>
      <c r="J122" s="625" t="s">
        <v>1139</v>
      </c>
      <c r="K122" s="625" t="s">
        <v>1139</v>
      </c>
      <c r="L122" s="625" t="s">
        <v>1139</v>
      </c>
    </row>
    <row r="123" spans="1:12" ht="15.75" x14ac:dyDescent="0.2">
      <c r="A123" s="623"/>
      <c r="B123" s="614" t="s">
        <v>1140</v>
      </c>
      <c r="C123" s="618">
        <v>4425</v>
      </c>
      <c r="D123" s="618">
        <v>5062.2</v>
      </c>
      <c r="E123" s="619">
        <v>4425</v>
      </c>
      <c r="F123" s="622">
        <v>4970</v>
      </c>
      <c r="G123" s="625" t="s">
        <v>1141</v>
      </c>
      <c r="H123" s="625" t="s">
        <v>1141</v>
      </c>
      <c r="I123" s="625" t="s">
        <v>1141</v>
      </c>
      <c r="J123" s="625" t="s">
        <v>1141</v>
      </c>
      <c r="K123" s="625" t="s">
        <v>1141</v>
      </c>
      <c r="L123" s="625" t="s">
        <v>1141</v>
      </c>
    </row>
    <row r="124" spans="1:12" ht="15.75" x14ac:dyDescent="0.2">
      <c r="A124" s="623"/>
      <c r="B124" s="614" t="s">
        <v>1142</v>
      </c>
      <c r="C124" s="618">
        <v>4465</v>
      </c>
      <c r="D124" s="618">
        <v>5107.96</v>
      </c>
      <c r="E124" s="619">
        <v>4465</v>
      </c>
      <c r="F124" s="622">
        <v>5015</v>
      </c>
      <c r="G124" s="625" t="s">
        <v>1143</v>
      </c>
      <c r="H124" s="625" t="s">
        <v>1143</v>
      </c>
      <c r="I124" s="625" t="s">
        <v>1143</v>
      </c>
      <c r="J124" s="625" t="s">
        <v>1143</v>
      </c>
      <c r="K124" s="625" t="s">
        <v>1143</v>
      </c>
      <c r="L124" s="625" t="s">
        <v>1143</v>
      </c>
    </row>
    <row r="125" spans="1:12" ht="15.75" x14ac:dyDescent="0.2">
      <c r="A125" s="623"/>
      <c r="B125" s="614" t="s">
        <v>1144</v>
      </c>
      <c r="C125" s="618">
        <v>4505</v>
      </c>
      <c r="D125" s="618">
        <v>5153.72</v>
      </c>
      <c r="E125" s="619">
        <v>4505</v>
      </c>
      <c r="F125" s="622">
        <v>5060</v>
      </c>
      <c r="G125" s="625" t="s">
        <v>1145</v>
      </c>
      <c r="H125" s="625" t="s">
        <v>1145</v>
      </c>
      <c r="I125" s="625" t="s">
        <v>1145</v>
      </c>
      <c r="J125" s="625" t="s">
        <v>1145</v>
      </c>
      <c r="K125" s="625" t="s">
        <v>1145</v>
      </c>
      <c r="L125" s="625" t="s">
        <v>1145</v>
      </c>
    </row>
    <row r="126" spans="1:12" ht="15.75" x14ac:dyDescent="0.2">
      <c r="A126" s="623"/>
      <c r="B126" s="614" t="s">
        <v>1146</v>
      </c>
      <c r="C126" s="618">
        <v>4515</v>
      </c>
      <c r="D126" s="618">
        <v>5165.16</v>
      </c>
      <c r="E126" s="619">
        <v>4515</v>
      </c>
      <c r="F126" s="622">
        <v>5100</v>
      </c>
      <c r="G126" s="625" t="s">
        <v>1147</v>
      </c>
      <c r="H126" s="625" t="s">
        <v>1147</v>
      </c>
      <c r="I126" s="625" t="s">
        <v>1147</v>
      </c>
      <c r="J126" s="625" t="s">
        <v>1147</v>
      </c>
      <c r="K126" s="625" t="s">
        <v>1147</v>
      </c>
      <c r="L126" s="625" t="s">
        <v>1147</v>
      </c>
    </row>
    <row r="127" spans="1:12" ht="15.75" x14ac:dyDescent="0.2">
      <c r="A127" s="623"/>
      <c r="B127" s="614" t="s">
        <v>1148</v>
      </c>
      <c r="C127" s="618">
        <v>4585</v>
      </c>
      <c r="D127" s="618">
        <v>5245.24</v>
      </c>
      <c r="E127" s="619">
        <v>4585</v>
      </c>
      <c r="F127" s="622">
        <v>5150</v>
      </c>
      <c r="G127" s="625" t="s">
        <v>1149</v>
      </c>
      <c r="H127" s="625" t="s">
        <v>1149</v>
      </c>
      <c r="I127" s="625" t="s">
        <v>1149</v>
      </c>
      <c r="J127" s="625" t="s">
        <v>1149</v>
      </c>
      <c r="K127" s="625" t="s">
        <v>1149</v>
      </c>
      <c r="L127" s="625" t="s">
        <v>1149</v>
      </c>
    </row>
    <row r="128" spans="1:12" ht="15.75" x14ac:dyDescent="0.2">
      <c r="A128" s="623"/>
      <c r="B128" s="614" t="s">
        <v>1150</v>
      </c>
      <c r="C128" s="618">
        <v>4625</v>
      </c>
      <c r="D128" s="618">
        <v>5291</v>
      </c>
      <c r="E128" s="619">
        <v>4625</v>
      </c>
      <c r="F128" s="622">
        <v>5195</v>
      </c>
      <c r="G128" s="625" t="s">
        <v>1151</v>
      </c>
      <c r="H128" s="625" t="s">
        <v>1151</v>
      </c>
      <c r="I128" s="625" t="s">
        <v>1151</v>
      </c>
      <c r="J128" s="625" t="s">
        <v>1151</v>
      </c>
      <c r="K128" s="625" t="s">
        <v>1151</v>
      </c>
      <c r="L128" s="625" t="s">
        <v>1151</v>
      </c>
    </row>
    <row r="129" spans="1:12" ht="15.75" x14ac:dyDescent="0.2">
      <c r="A129" s="623"/>
      <c r="B129" s="614" t="s">
        <v>1152</v>
      </c>
      <c r="C129" s="618">
        <v>4665</v>
      </c>
      <c r="D129" s="618">
        <v>5336.76</v>
      </c>
      <c r="E129" s="619">
        <v>4665</v>
      </c>
      <c r="F129" s="622">
        <v>5240</v>
      </c>
      <c r="G129" s="625" t="s">
        <v>1153</v>
      </c>
      <c r="H129" s="625" t="s">
        <v>1153</v>
      </c>
      <c r="I129" s="625" t="s">
        <v>1153</v>
      </c>
      <c r="J129" s="625" t="s">
        <v>1153</v>
      </c>
      <c r="K129" s="625" t="s">
        <v>1153</v>
      </c>
      <c r="L129" s="625" t="s">
        <v>1153</v>
      </c>
    </row>
    <row r="130" spans="1:12" ht="15.75" x14ac:dyDescent="0.2">
      <c r="A130" s="623"/>
      <c r="B130" s="614" t="s">
        <v>1154</v>
      </c>
      <c r="C130" s="618">
        <v>4700</v>
      </c>
      <c r="D130" s="618">
        <v>5376.8</v>
      </c>
      <c r="E130" s="619">
        <v>4700</v>
      </c>
      <c r="F130" s="622">
        <v>5280</v>
      </c>
      <c r="G130" s="625" t="s">
        <v>1155</v>
      </c>
      <c r="H130" s="625" t="s">
        <v>1155</v>
      </c>
      <c r="I130" s="625" t="s">
        <v>1155</v>
      </c>
      <c r="J130" s="625" t="s">
        <v>1155</v>
      </c>
      <c r="K130" s="625" t="s">
        <v>1155</v>
      </c>
      <c r="L130" s="625" t="s">
        <v>1155</v>
      </c>
    </row>
    <row r="131" spans="1:12" ht="15.75" x14ac:dyDescent="0.2">
      <c r="A131" s="623"/>
      <c r="B131" s="614" t="s">
        <v>1156</v>
      </c>
      <c r="C131" s="618">
        <v>4745</v>
      </c>
      <c r="D131" s="618">
        <v>5428.28</v>
      </c>
      <c r="E131" s="619">
        <v>4745</v>
      </c>
      <c r="F131" s="622">
        <v>5330</v>
      </c>
      <c r="G131" s="625" t="s">
        <v>1157</v>
      </c>
      <c r="H131" s="625" t="s">
        <v>1157</v>
      </c>
      <c r="I131" s="625" t="s">
        <v>1157</v>
      </c>
      <c r="J131" s="625" t="s">
        <v>1157</v>
      </c>
      <c r="K131" s="625" t="s">
        <v>1157</v>
      </c>
      <c r="L131" s="625" t="s">
        <v>1157</v>
      </c>
    </row>
    <row r="132" spans="1:12" ht="15.75" x14ac:dyDescent="0.2">
      <c r="A132" s="623"/>
      <c r="B132" s="614" t="s">
        <v>1158</v>
      </c>
      <c r="C132" s="618">
        <v>4785</v>
      </c>
      <c r="D132" s="618">
        <v>5474.04</v>
      </c>
      <c r="E132" s="619">
        <v>4785</v>
      </c>
      <c r="F132" s="622">
        <v>5375</v>
      </c>
      <c r="G132" s="625" t="s">
        <v>1159</v>
      </c>
      <c r="H132" s="625" t="s">
        <v>1159</v>
      </c>
      <c r="I132" s="625" t="s">
        <v>1159</v>
      </c>
      <c r="J132" s="625" t="s">
        <v>1159</v>
      </c>
      <c r="K132" s="625" t="s">
        <v>1159</v>
      </c>
      <c r="L132" s="625" t="s">
        <v>1159</v>
      </c>
    </row>
    <row r="133" spans="1:12" ht="15.75" x14ac:dyDescent="0.2">
      <c r="A133" s="623"/>
      <c r="B133" s="614" t="s">
        <v>1160</v>
      </c>
      <c r="C133" s="618">
        <v>5205</v>
      </c>
      <c r="D133" s="618">
        <v>5954.5200000000013</v>
      </c>
      <c r="E133" s="619">
        <v>4820</v>
      </c>
      <c r="F133" s="622">
        <v>5415</v>
      </c>
      <c r="G133" s="625" t="s">
        <v>1161</v>
      </c>
      <c r="H133" s="625" t="s">
        <v>1161</v>
      </c>
      <c r="I133" s="625" t="s">
        <v>1161</v>
      </c>
      <c r="J133" s="625" t="s">
        <v>1161</v>
      </c>
      <c r="K133" s="625" t="s">
        <v>1161</v>
      </c>
      <c r="L133" s="625" t="s">
        <v>1161</v>
      </c>
    </row>
    <row r="134" spans="1:12" ht="15.75" x14ac:dyDescent="0.2">
      <c r="A134" s="623"/>
      <c r="B134" s="614" t="s">
        <v>1162</v>
      </c>
      <c r="C134" s="618">
        <v>4865</v>
      </c>
      <c r="D134" s="618">
        <v>5565.56</v>
      </c>
      <c r="E134" s="619">
        <v>4865</v>
      </c>
      <c r="F134" s="622">
        <v>5465</v>
      </c>
      <c r="G134" s="625" t="s">
        <v>1163</v>
      </c>
      <c r="H134" s="625" t="s">
        <v>1163</v>
      </c>
      <c r="I134" s="625" t="s">
        <v>1163</v>
      </c>
      <c r="J134" s="625" t="s">
        <v>1163</v>
      </c>
      <c r="K134" s="625" t="s">
        <v>1163</v>
      </c>
      <c r="L134" s="625" t="s">
        <v>1163</v>
      </c>
    </row>
    <row r="135" spans="1:12" ht="15.75" x14ac:dyDescent="0.2">
      <c r="A135" s="623"/>
      <c r="B135" s="614" t="s">
        <v>1164</v>
      </c>
      <c r="C135" s="618">
        <v>4900</v>
      </c>
      <c r="D135" s="618">
        <v>5605.6</v>
      </c>
      <c r="E135" s="619">
        <v>4900</v>
      </c>
      <c r="F135" s="622">
        <v>5500</v>
      </c>
      <c r="G135" s="625" t="s">
        <v>1165</v>
      </c>
      <c r="H135" s="625" t="s">
        <v>1165</v>
      </c>
      <c r="I135" s="625" t="s">
        <v>1165</v>
      </c>
      <c r="J135" s="625" t="s">
        <v>1165</v>
      </c>
      <c r="K135" s="625" t="s">
        <v>1165</v>
      </c>
      <c r="L135" s="625" t="s">
        <v>1165</v>
      </c>
    </row>
    <row r="136" spans="1:12" ht="15.75" x14ac:dyDescent="0.2">
      <c r="A136" s="623"/>
      <c r="B136" s="614" t="s">
        <v>1166</v>
      </c>
      <c r="C136" s="618">
        <v>4945</v>
      </c>
      <c r="D136" s="618">
        <v>5657.08</v>
      </c>
      <c r="E136" s="619">
        <v>4945</v>
      </c>
      <c r="F136" s="622">
        <v>5555</v>
      </c>
      <c r="G136" s="625" t="s">
        <v>1167</v>
      </c>
      <c r="H136" s="625" t="s">
        <v>1167</v>
      </c>
      <c r="I136" s="625" t="s">
        <v>1167</v>
      </c>
      <c r="J136" s="625" t="s">
        <v>1167</v>
      </c>
      <c r="K136" s="625" t="s">
        <v>1167</v>
      </c>
      <c r="L136" s="625" t="s">
        <v>1167</v>
      </c>
    </row>
    <row r="137" spans="1:12" ht="15.75" x14ac:dyDescent="0.2">
      <c r="A137" s="623"/>
      <c r="B137" s="614" t="s">
        <v>1168</v>
      </c>
      <c r="C137" s="618">
        <v>4985</v>
      </c>
      <c r="D137" s="618">
        <v>5702.84</v>
      </c>
      <c r="E137" s="619">
        <v>4985</v>
      </c>
      <c r="F137" s="622">
        <v>5600</v>
      </c>
      <c r="G137" s="625" t="s">
        <v>1169</v>
      </c>
      <c r="H137" s="625" t="s">
        <v>1169</v>
      </c>
      <c r="I137" s="625" t="s">
        <v>1169</v>
      </c>
      <c r="J137" s="625" t="s">
        <v>1169</v>
      </c>
      <c r="K137" s="625" t="s">
        <v>1169</v>
      </c>
      <c r="L137" s="625" t="s">
        <v>1169</v>
      </c>
    </row>
    <row r="138" spans="1:12" ht="15.75" x14ac:dyDescent="0.2">
      <c r="A138" s="623"/>
      <c r="B138" s="614" t="s">
        <v>1170</v>
      </c>
      <c r="C138" s="618">
        <v>5020</v>
      </c>
      <c r="D138" s="618">
        <v>5742.88</v>
      </c>
      <c r="E138" s="619">
        <v>5020</v>
      </c>
      <c r="F138" s="622">
        <v>5640</v>
      </c>
      <c r="G138" s="625" t="s">
        <v>1171</v>
      </c>
      <c r="H138" s="625" t="s">
        <v>1171</v>
      </c>
      <c r="I138" s="625" t="s">
        <v>1171</v>
      </c>
      <c r="J138" s="625" t="s">
        <v>1171</v>
      </c>
      <c r="K138" s="625" t="s">
        <v>1171</v>
      </c>
      <c r="L138" s="625" t="s">
        <v>1171</v>
      </c>
    </row>
    <row r="139" spans="1:12" ht="15.75" x14ac:dyDescent="0.2">
      <c r="A139" s="623"/>
      <c r="B139" s="614" t="s">
        <v>1172</v>
      </c>
      <c r="C139" s="618">
        <v>5065</v>
      </c>
      <c r="D139" s="618">
        <v>5794.3600000000006</v>
      </c>
      <c r="E139" s="619">
        <v>5065</v>
      </c>
      <c r="F139" s="622">
        <v>5690</v>
      </c>
      <c r="G139" s="625" t="s">
        <v>1173</v>
      </c>
      <c r="H139" s="625" t="s">
        <v>1173</v>
      </c>
      <c r="I139" s="625" t="s">
        <v>1173</v>
      </c>
      <c r="J139" s="625" t="s">
        <v>1173</v>
      </c>
      <c r="K139" s="625" t="s">
        <v>1173</v>
      </c>
      <c r="L139" s="625" t="s">
        <v>1173</v>
      </c>
    </row>
    <row r="140" spans="1:12" ht="15.75" x14ac:dyDescent="0.2">
      <c r="A140" s="623"/>
      <c r="B140" s="614" t="s">
        <v>1174</v>
      </c>
      <c r="C140" s="618">
        <v>5100</v>
      </c>
      <c r="D140" s="618">
        <v>5834.4000000000005</v>
      </c>
      <c r="E140" s="619">
        <v>5100</v>
      </c>
      <c r="F140" s="622">
        <v>5730</v>
      </c>
      <c r="G140" s="625" t="s">
        <v>1175</v>
      </c>
      <c r="H140" s="625" t="s">
        <v>1175</v>
      </c>
      <c r="I140" s="625" t="s">
        <v>1175</v>
      </c>
      <c r="J140" s="625" t="s">
        <v>1175</v>
      </c>
      <c r="K140" s="625" t="s">
        <v>1175</v>
      </c>
      <c r="L140" s="625" t="s">
        <v>1175</v>
      </c>
    </row>
    <row r="141" spans="1:12" ht="15.75" x14ac:dyDescent="0.2">
      <c r="A141" s="623"/>
      <c r="B141" s="614" t="s">
        <v>1176</v>
      </c>
      <c r="C141" s="618">
        <v>5145</v>
      </c>
      <c r="D141" s="618">
        <v>5885.880000000001</v>
      </c>
      <c r="E141" s="619">
        <v>5145</v>
      </c>
      <c r="F141" s="622">
        <v>5760</v>
      </c>
      <c r="G141" s="625" t="s">
        <v>1177</v>
      </c>
      <c r="H141" s="625" t="s">
        <v>1177</v>
      </c>
      <c r="I141" s="625" t="s">
        <v>1177</v>
      </c>
      <c r="J141" s="625" t="s">
        <v>1177</v>
      </c>
      <c r="K141" s="625" t="s">
        <v>1177</v>
      </c>
      <c r="L141" s="625" t="s">
        <v>1177</v>
      </c>
    </row>
    <row r="142" spans="1:12" ht="15.75" x14ac:dyDescent="0.2">
      <c r="A142" s="623"/>
      <c r="B142" s="614" t="s">
        <v>1178</v>
      </c>
      <c r="C142" s="618">
        <v>5185</v>
      </c>
      <c r="D142" s="618">
        <v>5931.6400000000012</v>
      </c>
      <c r="E142" s="619">
        <v>5185</v>
      </c>
      <c r="F142" s="622">
        <v>5825</v>
      </c>
      <c r="G142" s="625" t="s">
        <v>1179</v>
      </c>
      <c r="H142" s="625" t="s">
        <v>1179</v>
      </c>
      <c r="I142" s="625" t="s">
        <v>1179</v>
      </c>
      <c r="J142" s="625" t="s">
        <v>1179</v>
      </c>
      <c r="K142" s="625" t="s">
        <v>1179</v>
      </c>
      <c r="L142" s="625" t="s">
        <v>1179</v>
      </c>
    </row>
    <row r="143" spans="1:12" ht="15.75" x14ac:dyDescent="0.2">
      <c r="A143" s="623"/>
      <c r="B143" s="614" t="s">
        <v>1180</v>
      </c>
      <c r="C143" s="618">
        <v>5220</v>
      </c>
      <c r="D143" s="618">
        <v>5971.6800000000012</v>
      </c>
      <c r="E143" s="619">
        <v>5220</v>
      </c>
      <c r="F143" s="622">
        <v>5840</v>
      </c>
      <c r="G143" s="625" t="s">
        <v>1181</v>
      </c>
      <c r="H143" s="625" t="s">
        <v>1181</v>
      </c>
      <c r="I143" s="625" t="s">
        <v>1181</v>
      </c>
      <c r="J143" s="625" t="s">
        <v>1181</v>
      </c>
      <c r="K143" s="625" t="s">
        <v>1181</v>
      </c>
      <c r="L143" s="625" t="s">
        <v>1181</v>
      </c>
    </row>
    <row r="144" spans="1:12" ht="15.75" x14ac:dyDescent="0.2">
      <c r="A144" s="623"/>
      <c r="B144" s="614" t="s">
        <v>137</v>
      </c>
      <c r="C144" s="618">
        <v>5265</v>
      </c>
      <c r="D144" s="618">
        <v>6023.1600000000008</v>
      </c>
      <c r="E144" s="619">
        <v>5265</v>
      </c>
      <c r="F144" s="622">
        <v>5915</v>
      </c>
      <c r="G144" s="625" t="s">
        <v>1182</v>
      </c>
      <c r="H144" s="625" t="s">
        <v>1182</v>
      </c>
      <c r="I144" s="625" t="s">
        <v>1182</v>
      </c>
      <c r="J144" s="625" t="s">
        <v>1182</v>
      </c>
      <c r="K144" s="625" t="s">
        <v>1182</v>
      </c>
      <c r="L144" s="625" t="s">
        <v>1182</v>
      </c>
    </row>
    <row r="145" spans="1:12" ht="15.75" x14ac:dyDescent="0.2">
      <c r="A145" s="623"/>
      <c r="B145" s="614" t="s">
        <v>1183</v>
      </c>
      <c r="C145" s="618">
        <v>5300</v>
      </c>
      <c r="D145" s="618">
        <v>6063.2000000000007</v>
      </c>
      <c r="E145" s="619">
        <v>5300</v>
      </c>
      <c r="F145" s="622">
        <v>5955</v>
      </c>
      <c r="G145" s="625" t="s">
        <v>1184</v>
      </c>
      <c r="H145" s="625" t="s">
        <v>1184</v>
      </c>
      <c r="I145" s="625" t="s">
        <v>1184</v>
      </c>
      <c r="J145" s="625" t="s">
        <v>1184</v>
      </c>
      <c r="K145" s="625" t="s">
        <v>1184</v>
      </c>
      <c r="L145" s="625" t="s">
        <v>1184</v>
      </c>
    </row>
    <row r="146" spans="1:12" ht="15.75" x14ac:dyDescent="0.2">
      <c r="A146" s="623"/>
      <c r="B146" s="614" t="s">
        <v>1185</v>
      </c>
      <c r="C146" s="618">
        <v>5340</v>
      </c>
      <c r="D146" s="618">
        <v>6108.9600000000009</v>
      </c>
      <c r="E146" s="619">
        <v>5340</v>
      </c>
      <c r="F146" s="622">
        <v>6000</v>
      </c>
      <c r="G146" s="625" t="s">
        <v>1186</v>
      </c>
      <c r="H146" s="625" t="s">
        <v>1186</v>
      </c>
      <c r="I146" s="625" t="s">
        <v>1186</v>
      </c>
      <c r="J146" s="625" t="s">
        <v>1186</v>
      </c>
      <c r="K146" s="625" t="s">
        <v>1186</v>
      </c>
      <c r="L146" s="625" t="s">
        <v>1186</v>
      </c>
    </row>
    <row r="147" spans="1:12" ht="15.75" x14ac:dyDescent="0.2">
      <c r="A147" s="623"/>
      <c r="B147" s="614" t="s">
        <v>1187</v>
      </c>
      <c r="C147" s="618">
        <v>5385</v>
      </c>
      <c r="D147" s="618">
        <v>6160.4400000000014</v>
      </c>
      <c r="E147" s="619">
        <v>5385</v>
      </c>
      <c r="F147" s="622">
        <v>6050</v>
      </c>
      <c r="G147" s="625" t="s">
        <v>1188</v>
      </c>
      <c r="H147" s="625" t="s">
        <v>1188</v>
      </c>
      <c r="I147" s="625" t="s">
        <v>1188</v>
      </c>
      <c r="J147" s="625" t="s">
        <v>1188</v>
      </c>
      <c r="K147" s="625" t="s">
        <v>1188</v>
      </c>
      <c r="L147" s="625" t="s">
        <v>1188</v>
      </c>
    </row>
    <row r="148" spans="1:12" ht="15.75" x14ac:dyDescent="0.2">
      <c r="A148" s="623"/>
      <c r="B148" s="614" t="s">
        <v>1189</v>
      </c>
      <c r="C148" s="618">
        <v>5420</v>
      </c>
      <c r="D148" s="618">
        <v>6200.4800000000014</v>
      </c>
      <c r="E148" s="619">
        <v>5420</v>
      </c>
      <c r="F148" s="622">
        <v>6090</v>
      </c>
      <c r="G148" s="625" t="s">
        <v>1190</v>
      </c>
      <c r="H148" s="625" t="s">
        <v>1190</v>
      </c>
      <c r="I148" s="625" t="s">
        <v>1190</v>
      </c>
      <c r="J148" s="625" t="s">
        <v>1190</v>
      </c>
      <c r="K148" s="625" t="s">
        <v>1190</v>
      </c>
      <c r="L148" s="625" t="s">
        <v>1190</v>
      </c>
    </row>
    <row r="149" spans="1:12" ht="15.75" x14ac:dyDescent="0.2">
      <c r="A149" s="623"/>
      <c r="B149" s="614" t="s">
        <v>1191</v>
      </c>
      <c r="C149" s="618">
        <v>5465</v>
      </c>
      <c r="D149" s="618">
        <v>6251.9600000000009</v>
      </c>
      <c r="E149" s="619">
        <v>5465</v>
      </c>
      <c r="F149" s="622">
        <v>6140</v>
      </c>
      <c r="G149" s="625" t="s">
        <v>1192</v>
      </c>
      <c r="H149" s="625" t="s">
        <v>1192</v>
      </c>
      <c r="I149" s="625" t="s">
        <v>1192</v>
      </c>
      <c r="J149" s="625" t="s">
        <v>1192</v>
      </c>
      <c r="K149" s="625" t="s">
        <v>1192</v>
      </c>
      <c r="L149" s="625" t="s">
        <v>1192</v>
      </c>
    </row>
    <row r="150" spans="1:12" ht="15.75" x14ac:dyDescent="0.2">
      <c r="A150" s="623"/>
      <c r="B150" s="614" t="s">
        <v>1193</v>
      </c>
      <c r="C150" s="618">
        <v>5500</v>
      </c>
      <c r="D150" s="618">
        <v>6292.0000000000009</v>
      </c>
      <c r="E150" s="619">
        <v>5500</v>
      </c>
      <c r="F150" s="622">
        <v>6180</v>
      </c>
      <c r="G150" s="625" t="s">
        <v>1194</v>
      </c>
      <c r="H150" s="625" t="s">
        <v>1194</v>
      </c>
      <c r="I150" s="625" t="s">
        <v>1194</v>
      </c>
      <c r="J150" s="625" t="s">
        <v>1194</v>
      </c>
      <c r="K150" s="625" t="s">
        <v>1194</v>
      </c>
      <c r="L150" s="625" t="s">
        <v>1194</v>
      </c>
    </row>
    <row r="151" spans="1:12" ht="15.75" x14ac:dyDescent="0.2">
      <c r="A151" s="614"/>
      <c r="B151" s="614" t="s">
        <v>1195</v>
      </c>
      <c r="C151" s="618">
        <v>5540</v>
      </c>
      <c r="D151" s="618">
        <v>6337.7600000000011</v>
      </c>
      <c r="E151" s="619">
        <v>5540</v>
      </c>
      <c r="F151" s="622">
        <v>6220</v>
      </c>
      <c r="G151" s="625" t="s">
        <v>1196</v>
      </c>
      <c r="H151" s="625" t="s">
        <v>1196</v>
      </c>
      <c r="I151" s="625" t="s">
        <v>1196</v>
      </c>
      <c r="J151" s="625" t="s">
        <v>1196</v>
      </c>
      <c r="K151" s="625" t="s">
        <v>1196</v>
      </c>
      <c r="L151" s="625" t="s">
        <v>1196</v>
      </c>
    </row>
    <row r="152" spans="1:12" ht="15.75" x14ac:dyDescent="0.2">
      <c r="A152" s="614"/>
      <c r="B152" s="614" t="s">
        <v>1197</v>
      </c>
      <c r="C152" s="618">
        <v>5585</v>
      </c>
      <c r="D152" s="618">
        <v>6389.2400000000016</v>
      </c>
      <c r="E152" s="619">
        <v>5585</v>
      </c>
      <c r="F152" s="622">
        <v>6275</v>
      </c>
      <c r="G152" s="625" t="s">
        <v>1198</v>
      </c>
      <c r="H152" s="625" t="s">
        <v>1198</v>
      </c>
      <c r="I152" s="625" t="s">
        <v>1198</v>
      </c>
      <c r="J152" s="625" t="s">
        <v>1198</v>
      </c>
      <c r="K152" s="625" t="s">
        <v>1198</v>
      </c>
      <c r="L152" s="625" t="s">
        <v>1198</v>
      </c>
    </row>
    <row r="153" spans="1:12" ht="15.75" x14ac:dyDescent="0.2">
      <c r="A153" s="614"/>
      <c r="B153" s="614" t="s">
        <v>1199</v>
      </c>
      <c r="C153" s="618">
        <v>5620</v>
      </c>
      <c r="D153" s="618">
        <v>6429.2800000000016</v>
      </c>
      <c r="E153" s="619">
        <v>5620</v>
      </c>
      <c r="F153" s="622">
        <v>6315</v>
      </c>
      <c r="G153" s="625" t="s">
        <v>1200</v>
      </c>
      <c r="H153" s="625" t="s">
        <v>1200</v>
      </c>
      <c r="I153" s="625" t="s">
        <v>1200</v>
      </c>
      <c r="J153" s="625" t="s">
        <v>1200</v>
      </c>
      <c r="K153" s="625" t="s">
        <v>1200</v>
      </c>
      <c r="L153" s="625" t="s">
        <v>1200</v>
      </c>
    </row>
    <row r="154" spans="1:12" ht="15.75" x14ac:dyDescent="0.2">
      <c r="A154" s="614"/>
      <c r="B154" s="614" t="s">
        <v>1201</v>
      </c>
      <c r="C154" s="618">
        <v>5660</v>
      </c>
      <c r="D154" s="618">
        <v>6475.0400000000009</v>
      </c>
      <c r="E154" s="619">
        <v>5660</v>
      </c>
      <c r="F154" s="622">
        <v>6360</v>
      </c>
      <c r="G154" s="625" t="s">
        <v>1202</v>
      </c>
      <c r="H154" s="625" t="s">
        <v>1202</v>
      </c>
      <c r="I154" s="625" t="s">
        <v>1202</v>
      </c>
      <c r="J154" s="625" t="s">
        <v>1202</v>
      </c>
      <c r="K154" s="625" t="s">
        <v>1202</v>
      </c>
      <c r="L154" s="625" t="s">
        <v>1202</v>
      </c>
    </row>
    <row r="155" spans="1:12" ht="15.75" x14ac:dyDescent="0.2">
      <c r="A155" s="614"/>
      <c r="B155" s="614" t="s">
        <v>1203</v>
      </c>
      <c r="C155" s="618">
        <v>5700</v>
      </c>
      <c r="D155" s="618">
        <v>6520.8000000000011</v>
      </c>
      <c r="E155" s="619">
        <v>5700</v>
      </c>
      <c r="F155" s="622">
        <v>6405</v>
      </c>
      <c r="G155" s="625" t="s">
        <v>1204</v>
      </c>
      <c r="H155" s="625" t="s">
        <v>1204</v>
      </c>
      <c r="I155" s="625" t="s">
        <v>1204</v>
      </c>
      <c r="J155" s="625" t="s">
        <v>1204</v>
      </c>
      <c r="K155" s="625" t="s">
        <v>1204</v>
      </c>
      <c r="L155" s="625" t="s">
        <v>1204</v>
      </c>
    </row>
    <row r="156" spans="1:12" ht="15.75" x14ac:dyDescent="0.2">
      <c r="A156" s="614"/>
      <c r="B156" s="614" t="s">
        <v>1205</v>
      </c>
      <c r="C156" s="618">
        <v>5740</v>
      </c>
      <c r="D156" s="618">
        <v>6566.5600000000013</v>
      </c>
      <c r="E156" s="619">
        <v>5740</v>
      </c>
      <c r="F156" s="622">
        <v>6450</v>
      </c>
      <c r="G156" s="625" t="s">
        <v>1206</v>
      </c>
      <c r="H156" s="625" t="s">
        <v>1206</v>
      </c>
      <c r="I156" s="625" t="s">
        <v>1206</v>
      </c>
      <c r="J156" s="625" t="s">
        <v>1206</v>
      </c>
      <c r="K156" s="625" t="s">
        <v>1206</v>
      </c>
      <c r="L156" s="625" t="s">
        <v>1206</v>
      </c>
    </row>
    <row r="157" spans="1:12" ht="15.75" x14ac:dyDescent="0.2">
      <c r="A157" s="614"/>
      <c r="B157" s="614" t="s">
        <v>1207</v>
      </c>
      <c r="C157" s="618">
        <v>5785</v>
      </c>
      <c r="D157" s="618">
        <v>6618.0400000000009</v>
      </c>
      <c r="E157" s="619">
        <v>5785</v>
      </c>
      <c r="F157" s="622">
        <v>6500</v>
      </c>
      <c r="G157" s="625" t="s">
        <v>1208</v>
      </c>
      <c r="H157" s="625" t="s">
        <v>1208</v>
      </c>
      <c r="I157" s="625" t="s">
        <v>1208</v>
      </c>
      <c r="J157" s="625" t="s">
        <v>1208</v>
      </c>
      <c r="K157" s="625" t="s">
        <v>1208</v>
      </c>
      <c r="L157" s="625" t="s">
        <v>1208</v>
      </c>
    </row>
    <row r="158" spans="1:12" ht="15.75" x14ac:dyDescent="0.2">
      <c r="A158" s="614"/>
      <c r="B158" s="614" t="s">
        <v>1209</v>
      </c>
      <c r="C158" s="618">
        <v>5820</v>
      </c>
      <c r="D158" s="618">
        <v>6658.0800000000008</v>
      </c>
      <c r="E158" s="619">
        <v>5820</v>
      </c>
      <c r="F158" s="622">
        <v>6540</v>
      </c>
      <c r="G158" s="625" t="s">
        <v>1210</v>
      </c>
      <c r="H158" s="625" t="s">
        <v>1210</v>
      </c>
      <c r="I158" s="625" t="s">
        <v>1210</v>
      </c>
      <c r="J158" s="625" t="s">
        <v>1210</v>
      </c>
      <c r="K158" s="625" t="s">
        <v>1210</v>
      </c>
      <c r="L158" s="625" t="s">
        <v>1210</v>
      </c>
    </row>
    <row r="159" spans="1:12" ht="15.75" x14ac:dyDescent="0.2">
      <c r="A159" s="614"/>
      <c r="B159" s="614" t="s">
        <v>1211</v>
      </c>
      <c r="C159" s="618">
        <v>5860</v>
      </c>
      <c r="D159" s="618">
        <v>6703.8400000000011</v>
      </c>
      <c r="E159" s="619">
        <v>5860</v>
      </c>
      <c r="F159" s="622">
        <v>6580</v>
      </c>
      <c r="G159" s="625" t="s">
        <v>1212</v>
      </c>
      <c r="H159" s="625" t="s">
        <v>1212</v>
      </c>
      <c r="I159" s="625" t="s">
        <v>1212</v>
      </c>
      <c r="J159" s="625" t="s">
        <v>1212</v>
      </c>
      <c r="K159" s="625" t="s">
        <v>1212</v>
      </c>
      <c r="L159" s="625" t="s">
        <v>1212</v>
      </c>
    </row>
    <row r="160" spans="1:12" ht="15.75" x14ac:dyDescent="0.2">
      <c r="A160" s="614"/>
      <c r="B160" s="614" t="s">
        <v>1213</v>
      </c>
      <c r="C160" s="618">
        <v>5900</v>
      </c>
      <c r="D160" s="618">
        <v>6749.6000000000013</v>
      </c>
      <c r="E160" s="619">
        <v>5900</v>
      </c>
      <c r="F160" s="622">
        <v>6630</v>
      </c>
      <c r="G160" s="625" t="s">
        <v>1214</v>
      </c>
      <c r="H160" s="625" t="s">
        <v>1214</v>
      </c>
      <c r="I160" s="625" t="s">
        <v>1214</v>
      </c>
      <c r="J160" s="625" t="s">
        <v>1214</v>
      </c>
      <c r="K160" s="625" t="s">
        <v>1214</v>
      </c>
      <c r="L160" s="625" t="s">
        <v>1214</v>
      </c>
    </row>
    <row r="161" spans="1:12" ht="15.75" x14ac:dyDescent="0.2">
      <c r="A161" s="614"/>
      <c r="B161" s="614" t="s">
        <v>1215</v>
      </c>
      <c r="C161" s="618">
        <v>5940</v>
      </c>
      <c r="D161" s="618">
        <v>6795.3600000000015</v>
      </c>
      <c r="E161" s="619">
        <v>5940</v>
      </c>
      <c r="F161" s="622">
        <v>6670</v>
      </c>
      <c r="G161" s="625" t="s">
        <v>1216</v>
      </c>
      <c r="H161" s="625" t="s">
        <v>1216</v>
      </c>
      <c r="I161" s="625" t="s">
        <v>1216</v>
      </c>
      <c r="J161" s="625" t="s">
        <v>1216</v>
      </c>
      <c r="K161" s="625" t="s">
        <v>1216</v>
      </c>
      <c r="L161" s="625" t="s">
        <v>1216</v>
      </c>
    </row>
    <row r="162" spans="1:12" ht="15.75" x14ac:dyDescent="0.2">
      <c r="A162" s="614"/>
      <c r="B162" s="614" t="s">
        <v>1217</v>
      </c>
      <c r="C162" s="618">
        <v>5985</v>
      </c>
      <c r="D162" s="618">
        <v>6846.8400000000011</v>
      </c>
      <c r="E162" s="619">
        <v>5985</v>
      </c>
      <c r="F162" s="622">
        <v>6725</v>
      </c>
      <c r="G162" s="625" t="s">
        <v>1218</v>
      </c>
      <c r="H162" s="625" t="s">
        <v>1218</v>
      </c>
      <c r="I162" s="625" t="s">
        <v>1218</v>
      </c>
      <c r="J162" s="625" t="s">
        <v>1218</v>
      </c>
      <c r="K162" s="625" t="s">
        <v>1218</v>
      </c>
      <c r="L162" s="625" t="s">
        <v>1218</v>
      </c>
    </row>
    <row r="163" spans="1:12" ht="15.75" x14ac:dyDescent="0.2">
      <c r="A163" s="614"/>
      <c r="B163" s="614" t="s">
        <v>1219</v>
      </c>
      <c r="C163" s="618">
        <v>6020</v>
      </c>
      <c r="D163" s="618">
        <v>6886.880000000001</v>
      </c>
      <c r="E163" s="619">
        <v>6020</v>
      </c>
      <c r="F163" s="622">
        <v>6765</v>
      </c>
      <c r="G163" s="625" t="s">
        <v>1220</v>
      </c>
      <c r="H163" s="625" t="s">
        <v>1220</v>
      </c>
      <c r="I163" s="625" t="s">
        <v>1220</v>
      </c>
      <c r="J163" s="625" t="s">
        <v>1220</v>
      </c>
      <c r="K163" s="625" t="s">
        <v>1220</v>
      </c>
      <c r="L163" s="625" t="s">
        <v>1220</v>
      </c>
    </row>
    <row r="164" spans="1:12" ht="16.5" thickBot="1" x14ac:dyDescent="0.25">
      <c r="A164" s="616"/>
      <c r="B164" s="616" t="s">
        <v>1221</v>
      </c>
      <c r="C164" s="631">
        <v>6060</v>
      </c>
      <c r="D164" s="631">
        <v>6932.6400000000012</v>
      </c>
      <c r="E164" s="632">
        <v>6060</v>
      </c>
      <c r="F164" s="633">
        <v>6810</v>
      </c>
      <c r="G164" s="634" t="s">
        <v>1222</v>
      </c>
      <c r="H164" s="634" t="s">
        <v>1222</v>
      </c>
      <c r="I164" s="634" t="s">
        <v>1222</v>
      </c>
      <c r="J164" s="634" t="s">
        <v>1222</v>
      </c>
      <c r="K164" s="634" t="s">
        <v>1222</v>
      </c>
      <c r="L164" s="634" t="s">
        <v>1222</v>
      </c>
    </row>
    <row r="165" spans="1:12" x14ac:dyDescent="0.2">
      <c r="A165" s="606"/>
      <c r="B165" s="606"/>
      <c r="C165" s="605"/>
      <c r="D165" s="605"/>
      <c r="E165" s="603"/>
      <c r="F165" s="603"/>
      <c r="G165" s="603"/>
      <c r="H165" s="603"/>
      <c r="I165" s="603"/>
      <c r="J165" s="603"/>
      <c r="K165" s="603"/>
      <c r="L165" s="603"/>
    </row>
    <row r="166" spans="1:12" x14ac:dyDescent="0.2">
      <c r="A166" s="606"/>
      <c r="B166" s="606"/>
      <c r="C166" s="605"/>
      <c r="D166" s="605"/>
      <c r="E166" s="603"/>
      <c r="F166" s="603"/>
      <c r="G166" s="603"/>
      <c r="H166" s="603"/>
      <c r="I166" s="603"/>
      <c r="J166" s="603"/>
      <c r="K166" s="603"/>
      <c r="L166" s="603"/>
    </row>
  </sheetData>
  <sheetProtection algorithmName="SHA-512" hashValue="vy4dAZvtraNLLovks/3L/PYujtB2Lkr+oGTLZacZwxJcjDIOSNJ66GJHDIz0nXRSKz2yqEKMkJ3yskyjA8jLHQ==" saltValue="ZbSFie0kpnUQyvhmaLlxwQ==" spinCount="100000" sheet="1" formatCells="0" formatColumns="0" formatRows="0" insertColumns="0" insertRows="0" insertHyperlinks="0" deleteColumns="0" deleteRows="0" sort="0" autoFilter="0" pivotTables="0"/>
  <mergeCells count="1">
    <mergeCell ref="A1:F1"/>
  </mergeCells>
  <pageMargins left="0.7" right="0.7" top="0.75" bottom="0.75" header="0.3" footer="0.3"/>
  <pageSetup paperSize="9"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54"/>
  <sheetViews>
    <sheetView view="pageBreakPreview" topLeftCell="I10" zoomScaleNormal="100" zoomScaleSheetLayoutView="100" zoomScalePageLayoutView="50" workbookViewId="0">
      <selection activeCell="H11" sqref="H1:H1048576"/>
    </sheetView>
  </sheetViews>
  <sheetFormatPr defaultRowHeight="15" x14ac:dyDescent="0.2"/>
  <cols>
    <col min="1" max="1" width="4.75" style="202" customWidth="1"/>
    <col min="2" max="2" width="85.25" style="67" customWidth="1"/>
    <col min="3" max="3" width="28.25" style="67" hidden="1" customWidth="1"/>
    <col min="4" max="4" width="27.625" style="67" hidden="1" customWidth="1"/>
    <col min="5" max="5" width="26.375" style="67" hidden="1" customWidth="1"/>
    <col min="6" max="7" width="27.25" style="67" hidden="1" customWidth="1"/>
    <col min="8" max="8" width="26.75" style="67" hidden="1" customWidth="1"/>
    <col min="9" max="9" width="25.75" style="67" customWidth="1"/>
    <col min="10" max="11" width="25.75" style="67" hidden="1" customWidth="1"/>
    <col min="12" max="14" width="25.75" style="67" customWidth="1"/>
    <col min="15" max="15" width="25.75" style="67" hidden="1" customWidth="1"/>
    <col min="16" max="16384" width="9" style="67"/>
  </cols>
  <sheetData>
    <row r="1" spans="1:15" ht="48" customHeight="1" thickBot="1" x14ac:dyDescent="0.25">
      <c r="A1" s="698" t="s">
        <v>635</v>
      </c>
      <c r="B1" s="699"/>
      <c r="C1" s="699"/>
      <c r="D1" s="699"/>
      <c r="E1" s="699"/>
      <c r="F1" s="699"/>
      <c r="G1" s="699"/>
      <c r="H1" s="699"/>
      <c r="I1" s="699"/>
      <c r="J1" s="699"/>
      <c r="K1" s="699"/>
      <c r="L1" s="700"/>
    </row>
    <row r="2" spans="1:15" ht="32.25" customHeight="1" x14ac:dyDescent="0.2"/>
    <row r="3" spans="1:15" s="53" customFormat="1" ht="42" customHeight="1" x14ac:dyDescent="0.2">
      <c r="A3" s="203"/>
      <c r="B3" s="696" t="s">
        <v>1228</v>
      </c>
      <c r="C3" s="696"/>
      <c r="D3" s="696"/>
      <c r="E3" s="696"/>
      <c r="F3" s="696"/>
      <c r="G3" s="696"/>
      <c r="H3" s="696"/>
      <c r="I3" s="696"/>
      <c r="J3" s="696"/>
      <c r="K3" s="696"/>
      <c r="L3" s="696"/>
    </row>
    <row r="4" spans="1:15" s="53" customFormat="1" ht="30" customHeight="1" x14ac:dyDescent="0.2">
      <c r="A4" s="203"/>
      <c r="C4" s="63"/>
      <c r="D4" s="63"/>
      <c r="E4" s="63"/>
      <c r="F4" s="63"/>
      <c r="G4" s="63"/>
      <c r="H4" s="63"/>
      <c r="I4" s="63"/>
      <c r="J4" s="63"/>
      <c r="K4" s="63"/>
      <c r="L4" s="63"/>
      <c r="M4" s="63"/>
      <c r="N4" s="63"/>
      <c r="O4" s="63"/>
    </row>
    <row r="5" spans="1:15" s="53" customFormat="1" ht="30" customHeight="1" x14ac:dyDescent="0.2">
      <c r="A5" s="203"/>
      <c r="B5" s="116"/>
      <c r="C5" s="63"/>
      <c r="D5" s="63"/>
      <c r="E5" s="63"/>
      <c r="F5" s="63"/>
      <c r="G5" s="63"/>
      <c r="H5" s="63"/>
      <c r="I5" s="63"/>
      <c r="J5" s="63"/>
      <c r="K5" s="63"/>
      <c r="L5" s="63"/>
      <c r="M5" s="63"/>
      <c r="N5" s="63"/>
      <c r="O5" s="63"/>
    </row>
    <row r="6" spans="1:15" s="53" customFormat="1" ht="30" customHeight="1" x14ac:dyDescent="0.2">
      <c r="A6" s="203"/>
      <c r="B6" s="75" t="s">
        <v>920</v>
      </c>
      <c r="C6" s="63"/>
      <c r="D6" s="63"/>
      <c r="E6" s="63"/>
      <c r="F6" s="63"/>
      <c r="G6" s="63"/>
      <c r="H6" s="63"/>
      <c r="I6" s="63"/>
      <c r="J6" s="63"/>
      <c r="K6" s="63"/>
      <c r="L6" s="63"/>
      <c r="M6" s="63"/>
      <c r="N6" s="63"/>
      <c r="O6" s="63"/>
    </row>
    <row r="7" spans="1:15" s="53" customFormat="1" ht="18.75" customHeight="1" x14ac:dyDescent="0.2">
      <c r="A7" s="203"/>
      <c r="C7" s="63"/>
      <c r="D7" s="63"/>
      <c r="E7" s="63"/>
      <c r="F7" s="63"/>
      <c r="G7" s="63"/>
      <c r="H7" s="63"/>
      <c r="I7" s="63"/>
      <c r="J7" s="63"/>
      <c r="K7" s="63"/>
      <c r="L7" s="63"/>
      <c r="M7" s="63"/>
      <c r="N7" s="63"/>
      <c r="O7" s="63"/>
    </row>
    <row r="8" spans="1:15" s="53" customFormat="1" ht="18.75" customHeight="1" x14ac:dyDescent="0.2">
      <c r="A8" s="203"/>
    </row>
    <row r="9" spans="1:15" s="72" customFormat="1" ht="18.75" customHeight="1" x14ac:dyDescent="0.2">
      <c r="A9" s="208"/>
    </row>
    <row r="10" spans="1:15" ht="30" customHeight="1" x14ac:dyDescent="0.2">
      <c r="A10" s="697" t="s">
        <v>1262</v>
      </c>
      <c r="B10" s="697"/>
      <c r="C10" s="697"/>
      <c r="D10" s="697"/>
      <c r="E10" s="697"/>
      <c r="F10" s="697"/>
      <c r="G10" s="697"/>
      <c r="H10" s="697"/>
      <c r="I10" s="697"/>
      <c r="J10" s="697"/>
      <c r="K10" s="697"/>
      <c r="L10" s="697"/>
      <c r="M10" s="679"/>
      <c r="N10" s="679"/>
      <c r="O10" s="679"/>
    </row>
    <row r="11" spans="1:15" ht="25.5" customHeight="1" x14ac:dyDescent="0.2">
      <c r="A11" s="205"/>
      <c r="B11" s="694" t="s">
        <v>180</v>
      </c>
      <c r="C11" s="74" t="s">
        <v>217</v>
      </c>
      <c r="D11" s="141" t="s">
        <v>237</v>
      </c>
      <c r="E11" s="141" t="s">
        <v>237</v>
      </c>
      <c r="F11" s="141" t="s">
        <v>237</v>
      </c>
      <c r="G11" s="141" t="s">
        <v>237</v>
      </c>
      <c r="H11" s="141" t="s">
        <v>237</v>
      </c>
      <c r="I11" s="141" t="s">
        <v>1229</v>
      </c>
      <c r="J11" s="141" t="s">
        <v>1229</v>
      </c>
      <c r="K11" s="141" t="s">
        <v>1229</v>
      </c>
      <c r="L11" s="141" t="s">
        <v>1229</v>
      </c>
      <c r="M11" s="141" t="s">
        <v>1229</v>
      </c>
      <c r="N11" s="141" t="s">
        <v>1229</v>
      </c>
      <c r="O11" s="141" t="s">
        <v>1229</v>
      </c>
    </row>
    <row r="12" spans="1:15" ht="25.5" customHeight="1" x14ac:dyDescent="0.2">
      <c r="A12" s="205"/>
      <c r="B12" s="694"/>
      <c r="C12" s="74" t="s">
        <v>218</v>
      </c>
      <c r="D12" s="71" t="s">
        <v>552</v>
      </c>
      <c r="E12" s="71" t="s">
        <v>566</v>
      </c>
      <c r="F12" s="71" t="s">
        <v>593</v>
      </c>
      <c r="G12" s="71" t="s">
        <v>754</v>
      </c>
      <c r="H12" s="71" t="s">
        <v>772</v>
      </c>
      <c r="I12" s="71" t="s">
        <v>797</v>
      </c>
      <c r="J12" s="71" t="s">
        <v>797</v>
      </c>
      <c r="K12" s="71" t="s">
        <v>797</v>
      </c>
      <c r="L12" s="71" t="s">
        <v>908</v>
      </c>
      <c r="M12" s="71" t="s">
        <v>918</v>
      </c>
      <c r="N12" s="71" t="s">
        <v>1259</v>
      </c>
      <c r="O12" s="71" t="s">
        <v>1260</v>
      </c>
    </row>
    <row r="13" spans="1:15" ht="25.5" customHeight="1" thickBot="1" x14ac:dyDescent="0.25">
      <c r="A13" s="206"/>
      <c r="B13" s="695"/>
      <c r="C13" s="76">
        <v>9.5000000000000001E-2</v>
      </c>
      <c r="D13" s="56">
        <v>0.06</v>
      </c>
      <c r="E13" s="56">
        <v>7.0000000000000007E-2</v>
      </c>
      <c r="F13" s="300">
        <v>7.0000000000000007E-2</v>
      </c>
      <c r="G13" s="117">
        <v>6.6000000000000003E-2</v>
      </c>
      <c r="H13" s="117">
        <v>6.5000000000000002E-2</v>
      </c>
      <c r="I13" s="117">
        <v>0.05</v>
      </c>
      <c r="J13" s="117">
        <v>0.04</v>
      </c>
      <c r="K13" s="117">
        <v>0.02</v>
      </c>
      <c r="L13" s="117">
        <v>0</v>
      </c>
      <c r="M13" s="117">
        <v>0.06</v>
      </c>
      <c r="N13" s="117">
        <v>0.06</v>
      </c>
      <c r="O13" s="117">
        <v>0.06</v>
      </c>
    </row>
    <row r="14" spans="1:15" ht="30" customHeight="1" thickBot="1" x14ac:dyDescent="0.25">
      <c r="A14" s="207">
        <v>1</v>
      </c>
      <c r="B14" s="200" t="s">
        <v>1243</v>
      </c>
      <c r="C14" s="77">
        <v>0.12709999999999999</v>
      </c>
      <c r="D14" s="85">
        <v>5.3E-3</v>
      </c>
      <c r="E14" s="190">
        <v>6.6124E-3</v>
      </c>
      <c r="F14" s="190">
        <f>E14*$F$13+E14</f>
        <v>7.075268E-3</v>
      </c>
      <c r="G14" s="190">
        <f>F14*$G$13+F14</f>
        <v>7.5422356880000003E-3</v>
      </c>
      <c r="H14" s="190">
        <f>G14*$H$13+G14</f>
        <v>8.032481007720001E-3</v>
      </c>
      <c r="I14" s="190">
        <f>H14*$I$13+H14</f>
        <v>8.4341050581060017E-3</v>
      </c>
      <c r="J14" s="190">
        <f>H14*$J$13+H14</f>
        <v>8.3537802480288005E-3</v>
      </c>
      <c r="K14" s="190">
        <f>H14*$K$13+H14</f>
        <v>8.1931306278744016E-3</v>
      </c>
      <c r="L14" s="190">
        <f>I14*$L$13+I14</f>
        <v>8.4341050581060017E-3</v>
      </c>
      <c r="M14" s="190">
        <f t="shared" ref="M14:O21" si="0">L14*$L$13+L14</f>
        <v>8.4341050581060017E-3</v>
      </c>
      <c r="N14" s="190">
        <f t="shared" si="0"/>
        <v>8.4341050581060017E-3</v>
      </c>
      <c r="O14" s="190">
        <f t="shared" si="0"/>
        <v>8.4341050581060017E-3</v>
      </c>
    </row>
    <row r="15" spans="1:15" ht="25.5" customHeight="1" thickBot="1" x14ac:dyDescent="0.25">
      <c r="A15" s="207">
        <v>2</v>
      </c>
      <c r="B15" s="200" t="s">
        <v>1244</v>
      </c>
      <c r="C15" s="80">
        <v>0.12709999999999999</v>
      </c>
      <c r="D15" s="85">
        <v>0</v>
      </c>
      <c r="E15" s="190">
        <v>1.6531000000000001E-2</v>
      </c>
      <c r="F15" s="190">
        <f t="shared" ref="F15:F23" si="1">E15*$F$13+E15</f>
        <v>1.768817E-2</v>
      </c>
      <c r="G15" s="190">
        <f t="shared" ref="G15:G23" si="2">F15*$G$13+F15</f>
        <v>1.885558922E-2</v>
      </c>
      <c r="H15" s="190">
        <f t="shared" ref="H15:H25" si="3">G15*$H$13+G15</f>
        <v>2.0081202519299998E-2</v>
      </c>
      <c r="I15" s="190">
        <f t="shared" ref="I15:I23" si="4">H15*$I$13+H15</f>
        <v>2.1085262645264998E-2</v>
      </c>
      <c r="J15" s="190">
        <f t="shared" ref="J15:J23" si="5">H15*$J$13+H15</f>
        <v>2.0884450620072E-2</v>
      </c>
      <c r="K15" s="190">
        <f t="shared" ref="K15:K23" si="6">H15*$K$13+H15</f>
        <v>2.0482826569685999E-2</v>
      </c>
      <c r="L15" s="190">
        <f t="shared" ref="L15:L23" si="7">I15*$L$13+I15</f>
        <v>2.1085262645264998E-2</v>
      </c>
      <c r="M15" s="190">
        <f t="shared" si="0"/>
        <v>2.1085262645264998E-2</v>
      </c>
      <c r="N15" s="190">
        <f t="shared" si="0"/>
        <v>2.1085262645264998E-2</v>
      </c>
      <c r="O15" s="190">
        <f t="shared" si="0"/>
        <v>2.1085262645264998E-2</v>
      </c>
    </row>
    <row r="16" spans="1:15" ht="25.5" customHeight="1" thickBot="1" x14ac:dyDescent="0.25">
      <c r="A16" s="207">
        <v>3</v>
      </c>
      <c r="B16" s="200" t="s">
        <v>1254</v>
      </c>
      <c r="C16" s="91"/>
      <c r="D16" s="85"/>
      <c r="E16" s="532">
        <v>1.6531000000000001E-2</v>
      </c>
      <c r="F16" s="533">
        <f>E16*$F$13+E16</f>
        <v>1.768817E-2</v>
      </c>
      <c r="G16" s="190">
        <f t="shared" si="2"/>
        <v>1.885558922E-2</v>
      </c>
      <c r="H16" s="190">
        <f t="shared" si="3"/>
        <v>2.0081202519299998E-2</v>
      </c>
      <c r="I16" s="190">
        <f t="shared" si="4"/>
        <v>2.1085262645264998E-2</v>
      </c>
      <c r="J16" s="190">
        <f t="shared" si="5"/>
        <v>2.0884450620072E-2</v>
      </c>
      <c r="K16" s="190">
        <f t="shared" si="6"/>
        <v>2.0482826569685999E-2</v>
      </c>
      <c r="L16" s="190">
        <f t="shared" si="7"/>
        <v>2.1085262645264998E-2</v>
      </c>
      <c r="M16" s="190">
        <f t="shared" si="0"/>
        <v>2.1085262645264998E-2</v>
      </c>
      <c r="N16" s="190">
        <f t="shared" si="0"/>
        <v>2.1085262645264998E-2</v>
      </c>
      <c r="O16" s="190">
        <f t="shared" si="0"/>
        <v>2.1085262645264998E-2</v>
      </c>
    </row>
    <row r="17" spans="1:15" ht="25.5" customHeight="1" thickBot="1" x14ac:dyDescent="0.25">
      <c r="A17" s="207">
        <v>4</v>
      </c>
      <c r="B17" s="200" t="s">
        <v>608</v>
      </c>
      <c r="C17" s="84">
        <v>0.16270000000000001</v>
      </c>
      <c r="D17" s="85">
        <v>1.325E-2</v>
      </c>
      <c r="E17" s="190">
        <v>1.6531000000000001E-2</v>
      </c>
      <c r="F17" s="190">
        <f t="shared" si="1"/>
        <v>1.768817E-2</v>
      </c>
      <c r="G17" s="190">
        <f t="shared" si="2"/>
        <v>1.885558922E-2</v>
      </c>
      <c r="H17" s="190">
        <f t="shared" si="3"/>
        <v>2.0081202519299998E-2</v>
      </c>
      <c r="I17" s="190">
        <f t="shared" si="4"/>
        <v>2.1085262645264998E-2</v>
      </c>
      <c r="J17" s="190">
        <f t="shared" si="5"/>
        <v>2.0884450620072E-2</v>
      </c>
      <c r="K17" s="190">
        <f t="shared" si="6"/>
        <v>2.0482826569685999E-2</v>
      </c>
      <c r="L17" s="190">
        <f t="shared" si="7"/>
        <v>2.1085262645264998E-2</v>
      </c>
      <c r="M17" s="190">
        <f t="shared" si="0"/>
        <v>2.1085262645264998E-2</v>
      </c>
      <c r="N17" s="190">
        <f t="shared" si="0"/>
        <v>2.1085262645264998E-2</v>
      </c>
      <c r="O17" s="190">
        <f t="shared" si="0"/>
        <v>2.1085262645264998E-2</v>
      </c>
    </row>
    <row r="18" spans="1:15" ht="25.5" customHeight="1" thickBot="1" x14ac:dyDescent="0.25">
      <c r="A18" s="207">
        <v>5</v>
      </c>
      <c r="B18" s="200" t="s">
        <v>609</v>
      </c>
      <c r="C18" s="86"/>
      <c r="D18" s="85">
        <v>1.325E-2</v>
      </c>
      <c r="E18" s="190">
        <v>1.6531000000000001E-2</v>
      </c>
      <c r="F18" s="190">
        <f t="shared" si="1"/>
        <v>1.768817E-2</v>
      </c>
      <c r="G18" s="190">
        <f t="shared" si="2"/>
        <v>1.885558922E-2</v>
      </c>
      <c r="H18" s="190">
        <f t="shared" si="3"/>
        <v>2.0081202519299998E-2</v>
      </c>
      <c r="I18" s="190">
        <f t="shared" si="4"/>
        <v>2.1085262645264998E-2</v>
      </c>
      <c r="J18" s="190">
        <f t="shared" si="5"/>
        <v>2.0884450620072E-2</v>
      </c>
      <c r="K18" s="190">
        <f t="shared" si="6"/>
        <v>2.0482826569685999E-2</v>
      </c>
      <c r="L18" s="190">
        <f t="shared" si="7"/>
        <v>2.1085262645264998E-2</v>
      </c>
      <c r="M18" s="190">
        <f t="shared" si="0"/>
        <v>2.1085262645264998E-2</v>
      </c>
      <c r="N18" s="190">
        <f t="shared" si="0"/>
        <v>2.1085262645264998E-2</v>
      </c>
      <c r="O18" s="190">
        <f t="shared" si="0"/>
        <v>2.1085262645264998E-2</v>
      </c>
    </row>
    <row r="19" spans="1:15" ht="25.5" customHeight="1" thickBot="1" x14ac:dyDescent="0.25">
      <c r="A19" s="207">
        <v>6</v>
      </c>
      <c r="B19" s="200" t="s">
        <v>1245</v>
      </c>
      <c r="C19" s="86"/>
      <c r="D19" s="85">
        <v>1.325E-2</v>
      </c>
      <c r="E19" s="190">
        <v>1.6531000000000001E-2</v>
      </c>
      <c r="F19" s="190">
        <f t="shared" si="1"/>
        <v>1.768817E-2</v>
      </c>
      <c r="G19" s="190">
        <f t="shared" si="2"/>
        <v>1.885558922E-2</v>
      </c>
      <c r="H19" s="190">
        <v>0</v>
      </c>
      <c r="I19" s="190">
        <f t="shared" si="4"/>
        <v>0</v>
      </c>
      <c r="J19" s="190">
        <f t="shared" si="5"/>
        <v>0</v>
      </c>
      <c r="K19" s="190">
        <f t="shared" si="6"/>
        <v>0</v>
      </c>
      <c r="L19" s="190">
        <f t="shared" si="7"/>
        <v>0</v>
      </c>
      <c r="M19" s="190">
        <f t="shared" si="0"/>
        <v>0</v>
      </c>
      <c r="N19" s="190">
        <f t="shared" si="0"/>
        <v>0</v>
      </c>
      <c r="O19" s="190">
        <f t="shared" si="0"/>
        <v>0</v>
      </c>
    </row>
    <row r="20" spans="1:15" ht="25.5" customHeight="1" thickBot="1" x14ac:dyDescent="0.25">
      <c r="A20" s="207">
        <v>7</v>
      </c>
      <c r="B20" s="200" t="s">
        <v>611</v>
      </c>
      <c r="C20" s="87"/>
      <c r="D20" s="85">
        <v>1.325E-3</v>
      </c>
      <c r="E20" s="190">
        <v>1.6532000000000001E-3</v>
      </c>
      <c r="F20" s="190">
        <f t="shared" si="1"/>
        <v>1.7689240000000001E-3</v>
      </c>
      <c r="G20" s="190">
        <f t="shared" si="2"/>
        <v>1.8856729840000001E-3</v>
      </c>
      <c r="H20" s="190">
        <f t="shared" si="3"/>
        <v>2.00824172796E-3</v>
      </c>
      <c r="I20" s="190">
        <f t="shared" si="4"/>
        <v>2.1086538143580001E-3</v>
      </c>
      <c r="J20" s="190">
        <f t="shared" si="5"/>
        <v>2.0885713970784001E-3</v>
      </c>
      <c r="K20" s="190">
        <f t="shared" si="6"/>
        <v>2.0484065625192001E-3</v>
      </c>
      <c r="L20" s="190">
        <f t="shared" si="7"/>
        <v>2.1086538143580001E-3</v>
      </c>
      <c r="M20" s="190">
        <f t="shared" si="0"/>
        <v>2.1086538143580001E-3</v>
      </c>
      <c r="N20" s="190">
        <f t="shared" si="0"/>
        <v>2.1086538143580001E-3</v>
      </c>
      <c r="O20" s="190">
        <f t="shared" si="0"/>
        <v>2.1086538143580001E-3</v>
      </c>
    </row>
    <row r="21" spans="1:15" ht="25.5" customHeight="1" thickBot="1" x14ac:dyDescent="0.25">
      <c r="A21" s="207">
        <v>8</v>
      </c>
      <c r="B21" s="201" t="s">
        <v>1255</v>
      </c>
      <c r="C21" s="88">
        <v>0</v>
      </c>
      <c r="D21" s="85">
        <v>1.325E-3</v>
      </c>
      <c r="E21" s="190">
        <v>1.6532000000000001E-3</v>
      </c>
      <c r="F21" s="190">
        <f t="shared" si="1"/>
        <v>1.7689240000000001E-3</v>
      </c>
      <c r="G21" s="190">
        <f t="shared" si="2"/>
        <v>1.8856729840000001E-3</v>
      </c>
      <c r="H21" s="190">
        <f t="shared" si="3"/>
        <v>2.00824172796E-3</v>
      </c>
      <c r="I21" s="190">
        <f t="shared" si="4"/>
        <v>2.1086538143580001E-3</v>
      </c>
      <c r="J21" s="190">
        <f t="shared" si="5"/>
        <v>2.0885713970784001E-3</v>
      </c>
      <c r="K21" s="190">
        <f t="shared" si="6"/>
        <v>2.0484065625192001E-3</v>
      </c>
      <c r="L21" s="190">
        <f t="shared" si="7"/>
        <v>2.1086538143580001E-3</v>
      </c>
      <c r="M21" s="190">
        <f t="shared" si="0"/>
        <v>2.1086538143580001E-3</v>
      </c>
      <c r="N21" s="190">
        <f t="shared" si="0"/>
        <v>2.1086538143580001E-3</v>
      </c>
      <c r="O21" s="190">
        <f t="shared" si="0"/>
        <v>2.1086538143580001E-3</v>
      </c>
    </row>
    <row r="22" spans="1:15" ht="25.5" customHeight="1" thickBot="1" x14ac:dyDescent="0.25">
      <c r="A22" s="207">
        <v>9</v>
      </c>
      <c r="B22" s="201" t="s">
        <v>1246</v>
      </c>
      <c r="C22" s="89"/>
      <c r="D22" s="85"/>
      <c r="E22" s="190"/>
      <c r="F22" s="190"/>
      <c r="G22" s="190"/>
      <c r="H22" s="190"/>
      <c r="I22" s="190"/>
      <c r="J22" s="190"/>
      <c r="K22" s="190"/>
      <c r="L22" s="190"/>
      <c r="M22" s="190"/>
      <c r="N22" s="190"/>
      <c r="O22" s="190"/>
    </row>
    <row r="23" spans="1:15" ht="25.5" customHeight="1" thickBot="1" x14ac:dyDescent="0.25">
      <c r="A23" s="207">
        <v>10</v>
      </c>
      <c r="B23" s="201" t="s">
        <v>1248</v>
      </c>
      <c r="C23" s="89"/>
      <c r="D23" s="85">
        <v>1.325E-3</v>
      </c>
      <c r="E23" s="190">
        <v>1.6531E-3</v>
      </c>
      <c r="F23" s="190">
        <f t="shared" si="1"/>
        <v>1.768817E-3</v>
      </c>
      <c r="G23" s="190">
        <f t="shared" si="2"/>
        <v>1.8855589220000001E-3</v>
      </c>
      <c r="H23" s="190">
        <v>0</v>
      </c>
      <c r="I23" s="190">
        <f t="shared" si="4"/>
        <v>0</v>
      </c>
      <c r="J23" s="190">
        <f t="shared" si="5"/>
        <v>0</v>
      </c>
      <c r="K23" s="190">
        <f t="shared" si="6"/>
        <v>0</v>
      </c>
      <c r="L23" s="190">
        <f t="shared" si="7"/>
        <v>0</v>
      </c>
      <c r="M23" s="190">
        <f>L23*$L$13+L23</f>
        <v>0</v>
      </c>
      <c r="N23" s="190">
        <f>M23*$L$13+M23</f>
        <v>0</v>
      </c>
      <c r="O23" s="190">
        <f>N23*$L$13+N23</f>
        <v>0</v>
      </c>
    </row>
    <row r="24" spans="1:15" ht="25.5" customHeight="1" x14ac:dyDescent="0.2">
      <c r="A24" s="204">
        <v>11</v>
      </c>
      <c r="B24" s="191" t="s">
        <v>614</v>
      </c>
      <c r="C24" s="101"/>
      <c r="D24" s="548"/>
      <c r="E24" s="78"/>
      <c r="F24" s="78"/>
      <c r="G24" s="78"/>
      <c r="H24" s="548"/>
      <c r="I24" s="548"/>
      <c r="J24" s="548"/>
      <c r="K24" s="548"/>
      <c r="L24" s="548"/>
      <c r="M24" s="548"/>
      <c r="N24" s="548"/>
      <c r="O24" s="548"/>
    </row>
    <row r="25" spans="1:15" ht="25.5" customHeight="1" thickBot="1" x14ac:dyDescent="0.25">
      <c r="A25" s="206"/>
      <c r="B25" s="149" t="s">
        <v>367</v>
      </c>
      <c r="C25" s="92"/>
      <c r="D25" s="93">
        <v>15000</v>
      </c>
      <c r="E25" s="326">
        <v>15000</v>
      </c>
      <c r="F25" s="326">
        <v>15000</v>
      </c>
      <c r="G25" s="326">
        <f>F25*$G$13+F25</f>
        <v>15990</v>
      </c>
      <c r="H25" s="326">
        <f t="shared" si="3"/>
        <v>17029.349999999999</v>
      </c>
      <c r="I25" s="326">
        <v>15000</v>
      </c>
      <c r="J25" s="326">
        <f>H25*$J$13+H25</f>
        <v>17710.523999999998</v>
      </c>
      <c r="K25" s="326">
        <f>H25*$K$13+H25</f>
        <v>17369.936999999998</v>
      </c>
      <c r="L25" s="326">
        <v>15000</v>
      </c>
      <c r="M25" s="326">
        <v>15000</v>
      </c>
      <c r="N25" s="326">
        <v>15000</v>
      </c>
      <c r="O25" s="326">
        <v>15000</v>
      </c>
    </row>
    <row r="26" spans="1:15" ht="25.5" customHeight="1" x14ac:dyDescent="0.2">
      <c r="A26" s="204">
        <v>10</v>
      </c>
      <c r="B26" s="194" t="s">
        <v>615</v>
      </c>
      <c r="C26" s="94"/>
      <c r="D26" s="95"/>
      <c r="E26" s="95"/>
      <c r="F26" s="132"/>
      <c r="G26" s="549"/>
      <c r="H26" s="95"/>
      <c r="I26" s="95"/>
      <c r="J26" s="95"/>
      <c r="K26" s="95"/>
      <c r="L26" s="95"/>
      <c r="M26" s="95"/>
      <c r="N26" s="95"/>
      <c r="O26" s="95"/>
    </row>
    <row r="27" spans="1:15" ht="25.5" customHeight="1" thickBot="1" x14ac:dyDescent="0.25">
      <c r="A27" s="205"/>
      <c r="B27" s="195">
        <v>0</v>
      </c>
      <c r="C27" s="94"/>
      <c r="D27" s="95"/>
      <c r="E27" s="95"/>
      <c r="F27" s="95"/>
      <c r="G27" s="198"/>
      <c r="H27" s="95"/>
      <c r="I27" s="95"/>
      <c r="J27" s="95"/>
      <c r="K27" s="95"/>
      <c r="L27" s="95"/>
      <c r="M27" s="95"/>
      <c r="N27" s="95"/>
      <c r="O27" s="95"/>
    </row>
    <row r="28" spans="1:15" ht="25.5" customHeight="1" thickBot="1" x14ac:dyDescent="0.25">
      <c r="A28" s="205" t="s">
        <v>600</v>
      </c>
      <c r="B28" s="195" t="s">
        <v>1247</v>
      </c>
      <c r="C28" s="94">
        <v>0</v>
      </c>
      <c r="D28" s="96">
        <v>0</v>
      </c>
      <c r="E28" s="96">
        <v>0</v>
      </c>
      <c r="F28" s="96">
        <v>0</v>
      </c>
      <c r="G28" s="550">
        <f t="shared" ref="G28:G35" si="8">F28*$G$13+F28</f>
        <v>0</v>
      </c>
      <c r="H28" s="190">
        <f t="shared" ref="H28:H35" si="9">G28*$H$13+G28</f>
        <v>0</v>
      </c>
      <c r="I28" s="190">
        <f t="shared" ref="I28:I35" si="10">H28*$I$13+H28</f>
        <v>0</v>
      </c>
      <c r="J28" s="190">
        <f t="shared" ref="J28" si="11">H28*$J$13+H28</f>
        <v>0</v>
      </c>
      <c r="K28" s="190">
        <f t="shared" ref="K28" si="12">H28*$K$13+H28</f>
        <v>0</v>
      </c>
      <c r="L28" s="190">
        <f t="shared" ref="L28:L35" si="13">I28*$L$13+I28</f>
        <v>0</v>
      </c>
      <c r="M28" s="190">
        <f t="shared" ref="M28:O32" si="14">L28*$L$13+L28</f>
        <v>0</v>
      </c>
      <c r="N28" s="190">
        <f t="shared" si="14"/>
        <v>0</v>
      </c>
      <c r="O28" s="190">
        <f t="shared" si="14"/>
        <v>0</v>
      </c>
    </row>
    <row r="29" spans="1:15" ht="25.5" customHeight="1" thickBot="1" x14ac:dyDescent="0.25">
      <c r="A29" s="205" t="s">
        <v>601</v>
      </c>
      <c r="B29" s="195" t="s">
        <v>1249</v>
      </c>
      <c r="C29" s="96">
        <v>0</v>
      </c>
      <c r="D29" s="97">
        <v>344.5</v>
      </c>
      <c r="E29" s="124">
        <v>429.72</v>
      </c>
      <c r="F29" s="124">
        <f>E29*F13+E29</f>
        <v>459.80040000000002</v>
      </c>
      <c r="G29" s="219">
        <f t="shared" si="8"/>
        <v>490.14722640000002</v>
      </c>
      <c r="H29" s="108">
        <f t="shared" si="9"/>
        <v>522.00679611600003</v>
      </c>
      <c r="I29" s="108">
        <f t="shared" si="10"/>
        <v>548.10713592180002</v>
      </c>
      <c r="J29" s="409">
        <f>H29*$J$13+H29</f>
        <v>542.88706796064002</v>
      </c>
      <c r="K29" s="409">
        <f>H29*$K$13+H29</f>
        <v>532.44693203832003</v>
      </c>
      <c r="L29" s="108">
        <f t="shared" si="13"/>
        <v>548.10713592180002</v>
      </c>
      <c r="M29" s="108">
        <f t="shared" si="14"/>
        <v>548.10713592180002</v>
      </c>
      <c r="N29" s="108">
        <f t="shared" si="14"/>
        <v>548.10713592180002</v>
      </c>
      <c r="O29" s="108">
        <f t="shared" si="14"/>
        <v>548.10713592180002</v>
      </c>
    </row>
    <row r="30" spans="1:15" ht="25.5" customHeight="1" thickBot="1" x14ac:dyDescent="0.25">
      <c r="A30" s="205" t="s">
        <v>602</v>
      </c>
      <c r="B30" s="195" t="s">
        <v>618</v>
      </c>
      <c r="C30" s="98">
        <v>0.16270000000000001</v>
      </c>
      <c r="D30" s="81">
        <v>0</v>
      </c>
      <c r="E30" s="81">
        <v>0</v>
      </c>
      <c r="F30" s="81">
        <v>0</v>
      </c>
      <c r="G30" s="550">
        <f t="shared" si="8"/>
        <v>0</v>
      </c>
      <c r="H30" s="190">
        <f t="shared" si="9"/>
        <v>0</v>
      </c>
      <c r="I30" s="190">
        <f t="shared" si="10"/>
        <v>0</v>
      </c>
      <c r="J30" s="190">
        <f t="shared" ref="J30:J32" si="15">H30*$J$13+H30</f>
        <v>0</v>
      </c>
      <c r="K30" s="190">
        <f t="shared" ref="K30:K32" si="16">H30*$K$13+H30</f>
        <v>0</v>
      </c>
      <c r="L30" s="190">
        <f t="shared" si="13"/>
        <v>0</v>
      </c>
      <c r="M30" s="190">
        <f t="shared" si="14"/>
        <v>0</v>
      </c>
      <c r="N30" s="190">
        <f t="shared" si="14"/>
        <v>0</v>
      </c>
      <c r="O30" s="190">
        <f t="shared" si="14"/>
        <v>0</v>
      </c>
    </row>
    <row r="31" spans="1:15" ht="25.5" customHeight="1" thickBot="1" x14ac:dyDescent="0.25">
      <c r="A31" s="205" t="s">
        <v>603</v>
      </c>
      <c r="B31" s="195" t="s">
        <v>619</v>
      </c>
      <c r="C31" s="98">
        <v>0.16270000000000001</v>
      </c>
      <c r="D31" s="81">
        <v>0</v>
      </c>
      <c r="E31" s="81">
        <v>0</v>
      </c>
      <c r="F31" s="81">
        <v>0</v>
      </c>
      <c r="G31" s="550">
        <f t="shared" si="8"/>
        <v>0</v>
      </c>
      <c r="H31" s="190">
        <f t="shared" si="9"/>
        <v>0</v>
      </c>
      <c r="I31" s="190">
        <f t="shared" si="10"/>
        <v>0</v>
      </c>
      <c r="J31" s="190">
        <f t="shared" si="15"/>
        <v>0</v>
      </c>
      <c r="K31" s="190">
        <f t="shared" si="16"/>
        <v>0</v>
      </c>
      <c r="L31" s="190">
        <f t="shared" si="13"/>
        <v>0</v>
      </c>
      <c r="M31" s="190">
        <f t="shared" si="14"/>
        <v>0</v>
      </c>
      <c r="N31" s="190">
        <f t="shared" si="14"/>
        <v>0</v>
      </c>
      <c r="O31" s="190">
        <f t="shared" si="14"/>
        <v>0</v>
      </c>
    </row>
    <row r="32" spans="1:15" ht="25.5" customHeight="1" thickBot="1" x14ac:dyDescent="0.25">
      <c r="A32" s="205" t="s">
        <v>604</v>
      </c>
      <c r="B32" s="195" t="s">
        <v>1250</v>
      </c>
      <c r="C32" s="99">
        <v>0</v>
      </c>
      <c r="D32" s="81">
        <v>0</v>
      </c>
      <c r="E32" s="81">
        <v>0</v>
      </c>
      <c r="F32" s="81">
        <v>0</v>
      </c>
      <c r="G32" s="550">
        <f t="shared" si="8"/>
        <v>0</v>
      </c>
      <c r="H32" s="190">
        <f t="shared" si="9"/>
        <v>0</v>
      </c>
      <c r="I32" s="190">
        <f t="shared" si="10"/>
        <v>0</v>
      </c>
      <c r="J32" s="190">
        <f t="shared" si="15"/>
        <v>0</v>
      </c>
      <c r="K32" s="190">
        <f t="shared" si="16"/>
        <v>0</v>
      </c>
      <c r="L32" s="190">
        <f t="shared" si="13"/>
        <v>0</v>
      </c>
      <c r="M32" s="190">
        <f t="shared" si="14"/>
        <v>0</v>
      </c>
      <c r="N32" s="190">
        <f t="shared" si="14"/>
        <v>0</v>
      </c>
      <c r="O32" s="190">
        <f t="shared" si="14"/>
        <v>0</v>
      </c>
    </row>
    <row r="33" spans="1:15" ht="25.5" customHeight="1" thickBot="1" x14ac:dyDescent="0.25">
      <c r="A33" s="205" t="s">
        <v>605</v>
      </c>
      <c r="B33" s="193" t="s">
        <v>1252</v>
      </c>
      <c r="C33" s="99"/>
      <c r="D33" s="81"/>
      <c r="E33" s="81"/>
      <c r="F33" s="81"/>
      <c r="G33" s="550"/>
      <c r="H33" s="190"/>
      <c r="I33" s="190"/>
      <c r="J33" s="190"/>
      <c r="K33" s="190"/>
      <c r="L33" s="190"/>
      <c r="M33" s="190"/>
      <c r="N33" s="190"/>
      <c r="O33" s="190"/>
    </row>
    <row r="34" spans="1:15" ht="25.5" customHeight="1" thickBot="1" x14ac:dyDescent="0.25">
      <c r="A34" s="205"/>
      <c r="B34" s="193" t="s">
        <v>1256</v>
      </c>
      <c r="C34" s="99"/>
      <c r="D34" s="81"/>
      <c r="E34" s="81"/>
      <c r="F34" s="81"/>
      <c r="G34" s="550"/>
      <c r="H34" s="190"/>
      <c r="I34" s="190"/>
      <c r="J34" s="190"/>
      <c r="K34" s="190"/>
      <c r="L34" s="190"/>
      <c r="M34" s="190"/>
      <c r="N34" s="190"/>
      <c r="O34" s="190"/>
    </row>
    <row r="35" spans="1:15" ht="25.5" customHeight="1" thickBot="1" x14ac:dyDescent="0.25">
      <c r="A35" s="206" t="s">
        <v>1251</v>
      </c>
      <c r="B35" s="197" t="s">
        <v>621</v>
      </c>
      <c r="C35" s="100">
        <v>0.16270000000000001</v>
      </c>
      <c r="D35" s="79">
        <v>1.325E-2</v>
      </c>
      <c r="E35" s="532">
        <v>0</v>
      </c>
      <c r="F35" s="552">
        <v>0</v>
      </c>
      <c r="G35" s="551">
        <f t="shared" si="8"/>
        <v>0</v>
      </c>
      <c r="H35" s="190">
        <f t="shared" si="9"/>
        <v>0</v>
      </c>
      <c r="I35" s="190">
        <f t="shared" si="10"/>
        <v>0</v>
      </c>
      <c r="J35" s="190">
        <f t="shared" ref="J35" si="17">H35*$J$13+H35</f>
        <v>0</v>
      </c>
      <c r="K35" s="190">
        <f t="shared" ref="K35" si="18">H35*$K$13+H35</f>
        <v>0</v>
      </c>
      <c r="L35" s="190">
        <f t="shared" si="13"/>
        <v>0</v>
      </c>
      <c r="M35" s="190">
        <f>L35*$L$13+L35</f>
        <v>0</v>
      </c>
      <c r="N35" s="190">
        <f>M35*$L$13+M35</f>
        <v>0</v>
      </c>
      <c r="O35" s="190">
        <f>N35*$L$13+N35</f>
        <v>0</v>
      </c>
    </row>
    <row r="36" spans="1:15" ht="25.5" hidden="1" customHeight="1" thickBot="1" x14ac:dyDescent="0.25">
      <c r="A36" s="206"/>
      <c r="B36" s="197"/>
      <c r="C36" s="105"/>
      <c r="D36" s="82"/>
      <c r="E36" s="82"/>
      <c r="F36" s="82"/>
      <c r="G36" s="82"/>
      <c r="H36" s="82"/>
      <c r="I36" s="82"/>
      <c r="J36" s="82"/>
      <c r="K36" s="82"/>
      <c r="L36" s="82"/>
      <c r="M36" s="82"/>
      <c r="N36" s="82"/>
      <c r="O36" s="82"/>
    </row>
    <row r="37" spans="1:15" ht="25.5" customHeight="1" thickBot="1" x14ac:dyDescent="0.25">
      <c r="A37" s="206"/>
      <c r="B37" s="192" t="s">
        <v>294</v>
      </c>
      <c r="C37" s="105"/>
      <c r="D37" s="95"/>
      <c r="E37" s="95"/>
      <c r="F37" s="95"/>
      <c r="G37" s="95"/>
      <c r="H37" s="95"/>
      <c r="I37" s="95"/>
      <c r="J37" s="95"/>
      <c r="K37" s="95"/>
      <c r="L37" s="95"/>
      <c r="M37" s="95"/>
      <c r="N37" s="95"/>
      <c r="O37" s="95"/>
    </row>
    <row r="38" spans="1:15" ht="25.5" customHeight="1" thickBot="1" x14ac:dyDescent="0.25">
      <c r="A38" s="207"/>
      <c r="B38" s="199" t="s">
        <v>469</v>
      </c>
      <c r="C38" s="105"/>
      <c r="D38" s="107">
        <v>300</v>
      </c>
      <c r="E38" s="108">
        <v>341.86500000000001</v>
      </c>
      <c r="F38" s="324">
        <f>E38*$F$13+E38</f>
        <v>365.79554999999999</v>
      </c>
      <c r="G38" s="108">
        <f>F38*$G$13+F38</f>
        <v>389.93805629999997</v>
      </c>
      <c r="H38" s="108">
        <f t="shared" ref="H38" si="19">G38*$H$13+G38</f>
        <v>415.28402995949995</v>
      </c>
      <c r="I38" s="108">
        <f t="shared" ref="I38" si="20">H38*$I$13+H38</f>
        <v>436.04823145747497</v>
      </c>
      <c r="J38" s="108">
        <f>H38*$J$13+H38</f>
        <v>431.89539115787994</v>
      </c>
      <c r="K38" s="108">
        <f>H38*$K$13+H38</f>
        <v>423.58971055868994</v>
      </c>
      <c r="L38" s="108">
        <f>I38*$L$13+I38</f>
        <v>436.04823145747497</v>
      </c>
      <c r="M38" s="108">
        <f>L38*$L$13+L38</f>
        <v>436.04823145747497</v>
      </c>
      <c r="N38" s="108">
        <f>M38*$L$13+M38</f>
        <v>436.04823145747497</v>
      </c>
      <c r="O38" s="108">
        <f>N38*$L$13+N38</f>
        <v>436.04823145747497</v>
      </c>
    </row>
    <row r="39" spans="1:15" ht="25.5" customHeight="1" thickBot="1" x14ac:dyDescent="0.25">
      <c r="A39" s="207"/>
      <c r="B39" s="199" t="s">
        <v>470</v>
      </c>
      <c r="C39" s="105"/>
      <c r="D39" s="109" t="s">
        <v>386</v>
      </c>
      <c r="E39" s="109" t="s">
        <v>386</v>
      </c>
      <c r="F39" s="109" t="s">
        <v>386</v>
      </c>
      <c r="G39" s="109" t="s">
        <v>386</v>
      </c>
      <c r="H39" s="109" t="s">
        <v>386</v>
      </c>
      <c r="I39" s="109" t="s">
        <v>386</v>
      </c>
      <c r="J39" s="109" t="s">
        <v>386</v>
      </c>
      <c r="K39" s="109" t="s">
        <v>386</v>
      </c>
      <c r="L39" s="109" t="s">
        <v>386</v>
      </c>
      <c r="M39" s="109" t="s">
        <v>386</v>
      </c>
      <c r="N39" s="109" t="s">
        <v>386</v>
      </c>
      <c r="O39" s="109" t="s">
        <v>386</v>
      </c>
    </row>
    <row r="40" spans="1:15" ht="43.15" customHeight="1" thickBot="1" x14ac:dyDescent="0.25">
      <c r="A40" s="207"/>
      <c r="B40" s="199" t="s">
        <v>468</v>
      </c>
      <c r="C40" s="105"/>
      <c r="D40" s="110">
        <v>26.5</v>
      </c>
      <c r="E40" s="108">
        <v>32.014400000000002</v>
      </c>
      <c r="F40" s="324">
        <f>E40*$F$13+E40</f>
        <v>34.255408000000003</v>
      </c>
      <c r="G40" s="108">
        <f>F40*$G$13+F40</f>
        <v>36.516264928000005</v>
      </c>
      <c r="H40" s="108">
        <f t="shared" ref="H40" si="21">G40*$H$13+G40</f>
        <v>38.889822148320007</v>
      </c>
      <c r="I40" s="108">
        <f t="shared" ref="I40" si="22">H40*$I$13+H40</f>
        <v>40.834313255736006</v>
      </c>
      <c r="J40" s="409">
        <f>H40*$J$13+H40</f>
        <v>40.445415034252811</v>
      </c>
      <c r="K40" s="409">
        <f>H40*$K$13+H40</f>
        <v>39.667618591286406</v>
      </c>
      <c r="L40" s="108">
        <f>I40*$L$13+I40</f>
        <v>40.834313255736006</v>
      </c>
      <c r="M40" s="108">
        <f>L40*$L$13+L40</f>
        <v>40.834313255736006</v>
      </c>
      <c r="N40" s="108">
        <f>M40*$L$13+M40</f>
        <v>40.834313255736006</v>
      </c>
      <c r="O40" s="108">
        <f>N40*$L$13+N40</f>
        <v>40.834313255736006</v>
      </c>
    </row>
    <row r="41" spans="1:15" ht="43.15" customHeight="1" thickBot="1" x14ac:dyDescent="0.25">
      <c r="A41" s="207"/>
      <c r="B41" s="199" t="s">
        <v>549</v>
      </c>
      <c r="C41" s="105"/>
      <c r="D41" s="111" t="s">
        <v>547</v>
      </c>
      <c r="E41" s="111" t="s">
        <v>547</v>
      </c>
      <c r="F41" s="111" t="s">
        <v>547</v>
      </c>
      <c r="G41" s="111" t="s">
        <v>547</v>
      </c>
      <c r="H41" s="111" t="s">
        <v>547</v>
      </c>
      <c r="I41" s="111" t="s">
        <v>547</v>
      </c>
      <c r="J41" s="111" t="s">
        <v>547</v>
      </c>
      <c r="K41" s="111" t="s">
        <v>547</v>
      </c>
      <c r="L41" s="111" t="s">
        <v>547</v>
      </c>
      <c r="M41" s="111" t="s">
        <v>547</v>
      </c>
      <c r="N41" s="111" t="s">
        <v>547</v>
      </c>
      <c r="O41" s="111" t="s">
        <v>547</v>
      </c>
    </row>
    <row r="42" spans="1:15" ht="25.5" customHeight="1" thickBot="1" x14ac:dyDescent="0.25">
      <c r="A42" s="207"/>
      <c r="B42" s="639" t="s">
        <v>546</v>
      </c>
      <c r="C42" s="105"/>
      <c r="D42" s="111" t="s">
        <v>547</v>
      </c>
      <c r="E42" s="111" t="s">
        <v>547</v>
      </c>
      <c r="F42" s="111" t="s">
        <v>547</v>
      </c>
      <c r="G42" s="111" t="s">
        <v>547</v>
      </c>
      <c r="H42" s="111" t="s">
        <v>547</v>
      </c>
      <c r="I42" s="111" t="s">
        <v>547</v>
      </c>
      <c r="J42" s="111" t="s">
        <v>547</v>
      </c>
      <c r="K42" s="111" t="s">
        <v>547</v>
      </c>
      <c r="L42" s="111" t="s">
        <v>547</v>
      </c>
      <c r="M42" s="111" t="s">
        <v>547</v>
      </c>
      <c r="N42" s="111" t="s">
        <v>547</v>
      </c>
      <c r="O42" s="111" t="s">
        <v>547</v>
      </c>
    </row>
    <row r="43" spans="1:15" ht="25.5" customHeight="1" thickBot="1" x14ac:dyDescent="0.25">
      <c r="A43" s="207"/>
      <c r="B43" s="200" t="s">
        <v>223</v>
      </c>
      <c r="C43" s="105" t="s">
        <v>224</v>
      </c>
      <c r="D43" s="112" t="s">
        <v>565</v>
      </c>
      <c r="E43" s="112" t="s">
        <v>567</v>
      </c>
      <c r="F43" s="112">
        <v>170.24</v>
      </c>
      <c r="G43" s="108">
        <f t="shared" ref="G43:G53" si="23">F43*$G$13+F43</f>
        <v>181.47584000000001</v>
      </c>
      <c r="H43" s="108">
        <f t="shared" ref="H43:H53" si="24">G43*$H$13+G43</f>
        <v>193.2717696</v>
      </c>
      <c r="I43" s="108">
        <f t="shared" ref="I43:I53" si="25">H43*$I$13+H43</f>
        <v>202.93535808000001</v>
      </c>
      <c r="J43" s="409">
        <f t="shared" ref="J43:J48" si="26">H43*$J$13+H43</f>
        <v>201.00264038399999</v>
      </c>
      <c r="K43" s="409">
        <f t="shared" ref="K43:K48" si="27">H43*$K$13+H43</f>
        <v>197.13720499199999</v>
      </c>
      <c r="L43" s="108">
        <f t="shared" ref="L43:L53" si="28">I43*$L$13+I43</f>
        <v>202.93535808000001</v>
      </c>
      <c r="M43" s="108">
        <f t="shared" ref="M43:O53" si="29">L43*$L$13+L43</f>
        <v>202.93535808000001</v>
      </c>
      <c r="N43" s="108">
        <f t="shared" si="29"/>
        <v>202.93535808000001</v>
      </c>
      <c r="O43" s="108">
        <f t="shared" si="29"/>
        <v>202.93535808000001</v>
      </c>
    </row>
    <row r="44" spans="1:15" ht="25.5" customHeight="1" thickBot="1" x14ac:dyDescent="0.25">
      <c r="A44" s="207"/>
      <c r="B44" s="200" t="s">
        <v>225</v>
      </c>
      <c r="C44" s="209">
        <v>74.8</v>
      </c>
      <c r="D44" s="112">
        <v>106</v>
      </c>
      <c r="E44" s="108">
        <v>128.03620000000001</v>
      </c>
      <c r="F44" s="324">
        <f t="shared" ref="F44:F53" si="30">E44*$F$13+E44</f>
        <v>136.99873400000001</v>
      </c>
      <c r="G44" s="108">
        <f t="shared" si="23"/>
        <v>146.04065044400002</v>
      </c>
      <c r="H44" s="108">
        <f t="shared" si="24"/>
        <v>155.53329272286001</v>
      </c>
      <c r="I44" s="108">
        <f t="shared" si="25"/>
        <v>163.30995735900302</v>
      </c>
      <c r="J44" s="409">
        <f t="shared" si="26"/>
        <v>161.7546244317744</v>
      </c>
      <c r="K44" s="409">
        <f t="shared" si="27"/>
        <v>158.64395857731722</v>
      </c>
      <c r="L44" s="108">
        <f t="shared" si="28"/>
        <v>163.30995735900302</v>
      </c>
      <c r="M44" s="108">
        <f t="shared" si="29"/>
        <v>163.30995735900302</v>
      </c>
      <c r="N44" s="108">
        <f t="shared" si="29"/>
        <v>163.30995735900302</v>
      </c>
      <c r="O44" s="108">
        <f t="shared" si="29"/>
        <v>163.30995735900302</v>
      </c>
    </row>
    <row r="45" spans="1:15" ht="25.5" customHeight="1" thickBot="1" x14ac:dyDescent="0.25">
      <c r="A45" s="207"/>
      <c r="B45" s="200" t="s">
        <v>226</v>
      </c>
      <c r="C45" s="113">
        <v>151.80000000000001</v>
      </c>
      <c r="D45" s="112">
        <v>216</v>
      </c>
      <c r="E45" s="108">
        <v>260.95999999999998</v>
      </c>
      <c r="F45" s="324">
        <f t="shared" si="30"/>
        <v>279.22719999999998</v>
      </c>
      <c r="G45" s="108">
        <f t="shared" si="23"/>
        <v>297.65619519999996</v>
      </c>
      <c r="H45" s="108">
        <f t="shared" si="24"/>
        <v>317.00384788799994</v>
      </c>
      <c r="I45" s="108">
        <f t="shared" si="25"/>
        <v>332.85404028239992</v>
      </c>
      <c r="J45" s="409">
        <f t="shared" si="26"/>
        <v>329.68400180351995</v>
      </c>
      <c r="K45" s="409">
        <f t="shared" si="27"/>
        <v>323.34392484575994</v>
      </c>
      <c r="L45" s="108">
        <f t="shared" si="28"/>
        <v>332.85404028239992</v>
      </c>
      <c r="M45" s="108">
        <f t="shared" si="29"/>
        <v>332.85404028239992</v>
      </c>
      <c r="N45" s="108">
        <f t="shared" si="29"/>
        <v>332.85404028239992</v>
      </c>
      <c r="O45" s="108">
        <f t="shared" si="29"/>
        <v>332.85404028239992</v>
      </c>
    </row>
    <row r="46" spans="1:15" ht="25.5" customHeight="1" thickBot="1" x14ac:dyDescent="0.25">
      <c r="A46" s="207"/>
      <c r="B46" s="200" t="s">
        <v>227</v>
      </c>
      <c r="C46" s="113">
        <v>15.4</v>
      </c>
      <c r="D46" s="112">
        <v>21.9</v>
      </c>
      <c r="E46" s="108">
        <v>26.44</v>
      </c>
      <c r="F46" s="324">
        <f t="shared" si="30"/>
        <v>28.290800000000001</v>
      </c>
      <c r="G46" s="108">
        <f t="shared" si="23"/>
        <v>30.157992800000002</v>
      </c>
      <c r="H46" s="108">
        <f t="shared" si="24"/>
        <v>32.118262332</v>
      </c>
      <c r="I46" s="108">
        <f t="shared" si="25"/>
        <v>33.7241754486</v>
      </c>
      <c r="J46" s="409">
        <f t="shared" si="26"/>
        <v>33.402992825280002</v>
      </c>
      <c r="K46" s="409">
        <f t="shared" si="27"/>
        <v>32.760627578639998</v>
      </c>
      <c r="L46" s="108">
        <f t="shared" si="28"/>
        <v>33.7241754486</v>
      </c>
      <c r="M46" s="108">
        <f t="shared" si="29"/>
        <v>33.7241754486</v>
      </c>
      <c r="N46" s="108">
        <f t="shared" si="29"/>
        <v>33.7241754486</v>
      </c>
      <c r="O46" s="108">
        <f t="shared" si="29"/>
        <v>33.7241754486</v>
      </c>
    </row>
    <row r="47" spans="1:15" ht="25.5" customHeight="1" thickBot="1" x14ac:dyDescent="0.25">
      <c r="A47" s="207"/>
      <c r="B47" s="200" t="s">
        <v>228</v>
      </c>
      <c r="C47" s="113">
        <v>8.8000000000000007</v>
      </c>
      <c r="D47" s="112">
        <v>12.5</v>
      </c>
      <c r="E47" s="108">
        <v>15.15</v>
      </c>
      <c r="F47" s="324">
        <f t="shared" si="30"/>
        <v>16.2105</v>
      </c>
      <c r="G47" s="108">
        <f t="shared" si="23"/>
        <v>17.280393</v>
      </c>
      <c r="H47" s="108">
        <f t="shared" si="24"/>
        <v>18.403618545</v>
      </c>
      <c r="I47" s="108">
        <f t="shared" si="25"/>
        <v>19.323799472250002</v>
      </c>
      <c r="J47" s="409">
        <f t="shared" si="26"/>
        <v>19.139763286800001</v>
      </c>
      <c r="K47" s="409">
        <f t="shared" si="27"/>
        <v>18.771690915899999</v>
      </c>
      <c r="L47" s="108">
        <f t="shared" si="28"/>
        <v>19.323799472250002</v>
      </c>
      <c r="M47" s="108">
        <f t="shared" si="29"/>
        <v>19.323799472250002</v>
      </c>
      <c r="N47" s="108">
        <f t="shared" si="29"/>
        <v>19.323799472250002</v>
      </c>
      <c r="O47" s="108">
        <f t="shared" si="29"/>
        <v>19.323799472250002</v>
      </c>
    </row>
    <row r="48" spans="1:15" ht="40.9" customHeight="1" thickBot="1" x14ac:dyDescent="0.25">
      <c r="A48" s="207"/>
      <c r="B48" s="200" t="s">
        <v>548</v>
      </c>
      <c r="C48" s="113"/>
      <c r="D48" s="112">
        <v>265</v>
      </c>
      <c r="E48" s="108">
        <v>320.12</v>
      </c>
      <c r="F48" s="324">
        <f t="shared" si="30"/>
        <v>342.52840000000003</v>
      </c>
      <c r="G48" s="108">
        <f t="shared" si="23"/>
        <v>365.13527440000001</v>
      </c>
      <c r="H48" s="108">
        <f t="shared" si="24"/>
        <v>388.86906723600003</v>
      </c>
      <c r="I48" s="108">
        <f t="shared" si="25"/>
        <v>408.31252059780002</v>
      </c>
      <c r="J48" s="409">
        <f t="shared" si="26"/>
        <v>404.42382992544003</v>
      </c>
      <c r="K48" s="409">
        <f t="shared" si="27"/>
        <v>396.64644858072006</v>
      </c>
      <c r="L48" s="108">
        <f t="shared" si="28"/>
        <v>408.31252059780002</v>
      </c>
      <c r="M48" s="108">
        <f t="shared" si="29"/>
        <v>408.31252059780002</v>
      </c>
      <c r="N48" s="108">
        <f t="shared" si="29"/>
        <v>408.31252059780002</v>
      </c>
      <c r="O48" s="108">
        <f t="shared" si="29"/>
        <v>408.31252059780002</v>
      </c>
    </row>
    <row r="49" spans="1:15" ht="25.5" customHeight="1" thickBot="1" x14ac:dyDescent="0.25">
      <c r="A49" s="207"/>
      <c r="B49" s="200" t="s">
        <v>569</v>
      </c>
      <c r="C49" s="113">
        <v>75</v>
      </c>
      <c r="D49" s="112">
        <v>97</v>
      </c>
      <c r="E49" s="108">
        <v>117.14</v>
      </c>
      <c r="F49" s="324">
        <f t="shared" si="30"/>
        <v>125.3398</v>
      </c>
      <c r="G49" s="108">
        <f t="shared" si="23"/>
        <v>133.6122268</v>
      </c>
      <c r="H49" s="108">
        <f t="shared" si="24"/>
        <v>142.29702154200001</v>
      </c>
      <c r="I49" s="108">
        <f t="shared" si="25"/>
        <v>149.41187261910002</v>
      </c>
      <c r="J49" s="409">
        <f t="shared" ref="J49" si="31">H49*$J$13+H49</f>
        <v>147.98890240368002</v>
      </c>
      <c r="K49" s="409">
        <f t="shared" ref="K49" si="32">H49*$K$13+H49</f>
        <v>145.14296197284</v>
      </c>
      <c r="L49" s="108">
        <f t="shared" si="28"/>
        <v>149.41187261910002</v>
      </c>
      <c r="M49" s="108">
        <f t="shared" si="29"/>
        <v>149.41187261910002</v>
      </c>
      <c r="N49" s="108">
        <f t="shared" si="29"/>
        <v>149.41187261910002</v>
      </c>
      <c r="O49" s="108">
        <f t="shared" si="29"/>
        <v>149.41187261910002</v>
      </c>
    </row>
    <row r="50" spans="1:15" ht="25.5" customHeight="1" thickBot="1" x14ac:dyDescent="0.25">
      <c r="A50" s="207"/>
      <c r="B50" s="200" t="s">
        <v>570</v>
      </c>
      <c r="C50" s="113">
        <v>75</v>
      </c>
      <c r="D50" s="112">
        <v>0</v>
      </c>
      <c r="E50" s="108">
        <v>284.89</v>
      </c>
      <c r="F50" s="324">
        <f t="shared" si="30"/>
        <v>304.83229999999998</v>
      </c>
      <c r="G50" s="108">
        <f t="shared" si="23"/>
        <v>324.95123179999996</v>
      </c>
      <c r="H50" s="108">
        <f t="shared" si="24"/>
        <v>346.07306186699998</v>
      </c>
      <c r="I50" s="108">
        <f t="shared" si="25"/>
        <v>363.37671496035</v>
      </c>
      <c r="J50" s="409">
        <f t="shared" ref="J50" si="33">H50*$J$13+H50</f>
        <v>359.91598434167997</v>
      </c>
      <c r="K50" s="409">
        <f t="shared" ref="K50" si="34">H50*$K$13+H50</f>
        <v>352.99452310433998</v>
      </c>
      <c r="L50" s="108">
        <f t="shared" si="28"/>
        <v>363.37671496035</v>
      </c>
      <c r="M50" s="108">
        <f t="shared" si="29"/>
        <v>363.37671496035</v>
      </c>
      <c r="N50" s="108">
        <f t="shared" si="29"/>
        <v>363.37671496035</v>
      </c>
      <c r="O50" s="108">
        <f t="shared" si="29"/>
        <v>363.37671496035</v>
      </c>
    </row>
    <row r="51" spans="1:15" ht="25.5" customHeight="1" thickBot="1" x14ac:dyDescent="0.25">
      <c r="A51" s="207"/>
      <c r="B51" s="200" t="s">
        <v>229</v>
      </c>
      <c r="C51" s="113">
        <v>517</v>
      </c>
      <c r="D51" s="112">
        <v>735.6</v>
      </c>
      <c r="E51" s="108">
        <v>888.51</v>
      </c>
      <c r="F51" s="324">
        <f t="shared" si="30"/>
        <v>950.70569999999998</v>
      </c>
      <c r="G51" s="108">
        <f t="shared" si="23"/>
        <v>1013.4522762</v>
      </c>
      <c r="H51" s="108">
        <f t="shared" si="24"/>
        <v>1079.3266741530001</v>
      </c>
      <c r="I51" s="108">
        <f t="shared" si="25"/>
        <v>1133.2930078606501</v>
      </c>
      <c r="J51" s="409">
        <f t="shared" ref="J51" si="35">H51*$J$13+H51</f>
        <v>1122.49974111912</v>
      </c>
      <c r="K51" s="409">
        <f t="shared" ref="K51" si="36">H51*$K$13+H51</f>
        <v>1100.9132076360602</v>
      </c>
      <c r="L51" s="108">
        <f t="shared" si="28"/>
        <v>1133.2930078606501</v>
      </c>
      <c r="M51" s="108">
        <f t="shared" si="29"/>
        <v>1133.2930078606501</v>
      </c>
      <c r="N51" s="108">
        <f t="shared" si="29"/>
        <v>1133.2930078606501</v>
      </c>
      <c r="O51" s="108">
        <f t="shared" si="29"/>
        <v>1133.2930078606501</v>
      </c>
    </row>
    <row r="52" spans="1:15" ht="25.5" customHeight="1" thickBot="1" x14ac:dyDescent="0.25">
      <c r="A52" s="207"/>
      <c r="B52" s="640" t="s">
        <v>230</v>
      </c>
      <c r="C52" s="113">
        <v>0.5</v>
      </c>
      <c r="D52" s="112">
        <v>0.85</v>
      </c>
      <c r="E52" s="108">
        <v>1.03</v>
      </c>
      <c r="F52" s="324">
        <f t="shared" si="30"/>
        <v>1.1021000000000001</v>
      </c>
      <c r="G52" s="108">
        <f t="shared" si="23"/>
        <v>1.1748386000000002</v>
      </c>
      <c r="H52" s="108">
        <f t="shared" si="24"/>
        <v>1.2512031090000002</v>
      </c>
      <c r="I52" s="108">
        <f t="shared" si="25"/>
        <v>1.3137632644500001</v>
      </c>
      <c r="J52" s="409">
        <f t="shared" ref="J52" si="37">H52*$J$13+H52</f>
        <v>1.3012512333600001</v>
      </c>
      <c r="K52" s="409">
        <f t="shared" ref="K52" si="38">H52*$K$13+H52</f>
        <v>1.2762271711800002</v>
      </c>
      <c r="L52" s="108">
        <f t="shared" si="28"/>
        <v>1.3137632644500001</v>
      </c>
      <c r="M52" s="108">
        <f t="shared" si="29"/>
        <v>1.3137632644500001</v>
      </c>
      <c r="N52" s="108">
        <f t="shared" si="29"/>
        <v>1.3137632644500001</v>
      </c>
      <c r="O52" s="108">
        <f t="shared" si="29"/>
        <v>1.3137632644500001</v>
      </c>
    </row>
    <row r="53" spans="1:15" ht="25.5" customHeight="1" thickBot="1" x14ac:dyDescent="0.25">
      <c r="A53" s="207"/>
      <c r="B53" s="640" t="s">
        <v>231</v>
      </c>
      <c r="C53" s="114">
        <v>30</v>
      </c>
      <c r="D53" s="112">
        <v>42.6</v>
      </c>
      <c r="E53" s="108">
        <v>51.51</v>
      </c>
      <c r="F53" s="324">
        <f t="shared" si="30"/>
        <v>55.115699999999997</v>
      </c>
      <c r="G53" s="108">
        <f t="shared" si="23"/>
        <v>58.7533362</v>
      </c>
      <c r="H53" s="108">
        <f t="shared" si="24"/>
        <v>62.572303052999999</v>
      </c>
      <c r="I53" s="108">
        <f t="shared" si="25"/>
        <v>65.700918205649998</v>
      </c>
      <c r="J53" s="409">
        <f t="shared" ref="J53" si="39">H53*$J$13+H53</f>
        <v>65.075195175120001</v>
      </c>
      <c r="K53" s="409">
        <f t="shared" ref="K53" si="40">H53*$K$13+H53</f>
        <v>63.82374911406</v>
      </c>
      <c r="L53" s="108">
        <f t="shared" si="28"/>
        <v>65.700918205649998</v>
      </c>
      <c r="M53" s="108">
        <f t="shared" si="29"/>
        <v>65.700918205649998</v>
      </c>
      <c r="N53" s="108">
        <f t="shared" si="29"/>
        <v>65.700918205649998</v>
      </c>
      <c r="O53" s="108">
        <f t="shared" si="29"/>
        <v>65.700918205649998</v>
      </c>
    </row>
    <row r="54" spans="1:15" ht="30" customHeight="1" x14ac:dyDescent="0.25">
      <c r="B54" s="115" t="s">
        <v>214</v>
      </c>
    </row>
  </sheetData>
  <mergeCells count="4">
    <mergeCell ref="B11:B13"/>
    <mergeCell ref="B3:L3"/>
    <mergeCell ref="A10:L10"/>
    <mergeCell ref="A1:L1"/>
  </mergeCells>
  <phoneticPr fontId="4" type="noConversion"/>
  <printOptions horizontalCentered="1"/>
  <pageMargins left="0.23622047244094491" right="0.23622047244094491" top="0.74803149606299213" bottom="0.74803149606299213" header="0.31496062992125984" footer="0.31496062992125984"/>
  <pageSetup paperSize="9" scale="47" firstPageNumber="9" fitToHeight="0" orientation="portrait" useFirstPageNumber="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37"/>
  <sheetViews>
    <sheetView view="pageBreakPreview" zoomScale="70" zoomScaleNormal="100" zoomScaleSheetLayoutView="70" workbookViewId="0">
      <selection activeCell="O1" sqref="O1:O1048576"/>
    </sheetView>
  </sheetViews>
  <sheetFormatPr defaultRowHeight="14.25" x14ac:dyDescent="0.2"/>
  <cols>
    <col min="1" max="1" width="46" style="4" customWidth="1"/>
    <col min="2" max="2" width="17.5" style="4" hidden="1" customWidth="1"/>
    <col min="3" max="3" width="17.875" style="159" hidden="1" customWidth="1"/>
    <col min="4" max="5" width="24.75" style="159" hidden="1" customWidth="1"/>
    <col min="6" max="6" width="24.625" style="4" hidden="1" customWidth="1"/>
    <col min="7" max="8" width="25.625" style="4" hidden="1" customWidth="1"/>
    <col min="9" max="9" width="25.625" style="4" customWidth="1"/>
    <col min="10" max="11" width="25.625" style="4" hidden="1" customWidth="1"/>
    <col min="12" max="14" width="25.625" style="4" customWidth="1"/>
    <col min="15" max="15" width="25.625" style="4" hidden="1" customWidth="1"/>
    <col min="16" max="16384" width="9" style="4"/>
  </cols>
  <sheetData>
    <row r="1" spans="1:15" ht="15.75" x14ac:dyDescent="0.2">
      <c r="A1" s="704" t="s">
        <v>828</v>
      </c>
      <c r="B1" s="704"/>
      <c r="C1" s="704"/>
      <c r="D1" s="704"/>
      <c r="E1" s="704"/>
      <c r="F1" s="704"/>
      <c r="G1" s="704"/>
      <c r="H1" s="704"/>
      <c r="I1" s="704"/>
      <c r="J1" s="592"/>
      <c r="K1" s="592"/>
    </row>
    <row r="2" spans="1:15" ht="15" thickBot="1" x14ac:dyDescent="0.25"/>
    <row r="3" spans="1:15" ht="30" x14ac:dyDescent="0.2">
      <c r="A3" s="701" t="s">
        <v>238</v>
      </c>
      <c r="B3" s="160" t="s">
        <v>217</v>
      </c>
      <c r="C3" s="54" t="s">
        <v>237</v>
      </c>
      <c r="D3" s="54" t="s">
        <v>237</v>
      </c>
      <c r="E3" s="54" t="s">
        <v>237</v>
      </c>
      <c r="F3" s="54" t="s">
        <v>237</v>
      </c>
      <c r="G3" s="54" t="s">
        <v>237</v>
      </c>
      <c r="H3" s="54" t="s">
        <v>917</v>
      </c>
      <c r="I3" s="54" t="s">
        <v>1229</v>
      </c>
      <c r="J3" s="54" t="s">
        <v>791</v>
      </c>
      <c r="K3" s="54" t="s">
        <v>791</v>
      </c>
      <c r="L3" s="54" t="s">
        <v>1229</v>
      </c>
      <c r="M3" s="54" t="s">
        <v>1229</v>
      </c>
      <c r="N3" s="54" t="s">
        <v>1229</v>
      </c>
      <c r="O3" s="54" t="s">
        <v>1229</v>
      </c>
    </row>
    <row r="4" spans="1:15" ht="15" x14ac:dyDescent="0.2">
      <c r="A4" s="702"/>
      <c r="B4" s="161" t="s">
        <v>218</v>
      </c>
      <c r="C4" s="71" t="s">
        <v>552</v>
      </c>
      <c r="D4" s="71" t="s">
        <v>554</v>
      </c>
      <c r="E4" s="71" t="s">
        <v>566</v>
      </c>
      <c r="F4" s="71" t="s">
        <v>593</v>
      </c>
      <c r="G4" s="71" t="s">
        <v>754</v>
      </c>
      <c r="H4" s="71" t="s">
        <v>772</v>
      </c>
      <c r="I4" s="71" t="s">
        <v>797</v>
      </c>
      <c r="J4" s="71" t="s">
        <v>797</v>
      </c>
      <c r="K4" s="71" t="s">
        <v>797</v>
      </c>
      <c r="L4" s="71" t="s">
        <v>908</v>
      </c>
      <c r="M4" s="71" t="s">
        <v>918</v>
      </c>
      <c r="N4" s="71" t="s">
        <v>1259</v>
      </c>
      <c r="O4" s="71" t="s">
        <v>1260</v>
      </c>
    </row>
    <row r="5" spans="1:15" ht="15.75" thickBot="1" x14ac:dyDescent="0.25">
      <c r="A5" s="703"/>
      <c r="B5" s="145">
        <v>0.1</v>
      </c>
      <c r="C5" s="56">
        <v>0.06</v>
      </c>
      <c r="D5" s="56">
        <v>0.06</v>
      </c>
      <c r="E5" s="117">
        <v>5.6000000000000001E-2</v>
      </c>
      <c r="F5" s="300">
        <v>0.06</v>
      </c>
      <c r="G5" s="117">
        <v>6.6000000000000003E-2</v>
      </c>
      <c r="H5" s="117">
        <v>6.5000000000000002E-2</v>
      </c>
      <c r="I5" s="117">
        <v>0.05</v>
      </c>
      <c r="J5" s="117">
        <v>0.04</v>
      </c>
      <c r="K5" s="117">
        <v>0.02</v>
      </c>
      <c r="L5" s="117">
        <v>0.06</v>
      </c>
      <c r="M5" s="117">
        <v>0.06</v>
      </c>
      <c r="N5" s="117">
        <v>0.06</v>
      </c>
      <c r="O5" s="117">
        <v>0.06</v>
      </c>
    </row>
    <row r="6" spans="1:15" x14ac:dyDescent="0.2">
      <c r="A6" s="162"/>
      <c r="B6" s="163"/>
      <c r="C6" s="164"/>
      <c r="D6" s="165"/>
      <c r="E6" s="165"/>
      <c r="F6" s="166"/>
      <c r="G6" s="166"/>
      <c r="H6" s="166"/>
      <c r="I6" s="166"/>
      <c r="J6" s="166"/>
      <c r="K6" s="166"/>
      <c r="L6" s="166"/>
      <c r="M6" s="166"/>
      <c r="N6" s="166"/>
      <c r="O6" s="166"/>
    </row>
    <row r="7" spans="1:15" ht="15" x14ac:dyDescent="0.2">
      <c r="A7" s="162" t="s">
        <v>232</v>
      </c>
      <c r="B7" s="167">
        <v>132</v>
      </c>
      <c r="C7" s="168">
        <v>176.1</v>
      </c>
      <c r="D7" s="55">
        <v>197.9</v>
      </c>
      <c r="E7" s="55">
        <f>ROUND(D7*$E$5+D7,1)</f>
        <v>209</v>
      </c>
      <c r="F7" s="55">
        <f>ROUND(E7*$F$5+E7,1)</f>
        <v>221.5</v>
      </c>
      <c r="G7" s="55">
        <f>ROUND(F7*$G$5+F7,1)</f>
        <v>236.1</v>
      </c>
      <c r="H7" s="55">
        <f>ROUND(G7*$H$5+G7,1)</f>
        <v>251.4</v>
      </c>
      <c r="I7" s="55">
        <f>ROUND(H7*$I$5+H7,1)</f>
        <v>264</v>
      </c>
      <c r="J7" s="55">
        <f>ROUND(H7*$J$5+H7,1)</f>
        <v>261.5</v>
      </c>
      <c r="K7" s="55">
        <f>ROUND(H7*$K$5+H7,1)</f>
        <v>256.39999999999998</v>
      </c>
      <c r="L7" s="55">
        <f>ROUND(I7*$L$5+I7,1)</f>
        <v>279.8</v>
      </c>
      <c r="M7" s="55">
        <f>ROUND(L7*$M$5+L7,1)</f>
        <v>296.60000000000002</v>
      </c>
      <c r="N7" s="55">
        <f>ROUND(M7*$M$5+M7,1)</f>
        <v>314.39999999999998</v>
      </c>
      <c r="O7" s="55">
        <f>ROUND(N7*$M$5+N7,1)</f>
        <v>333.3</v>
      </c>
    </row>
    <row r="8" spans="1:15" ht="15.75" thickBot="1" x14ac:dyDescent="0.25">
      <c r="A8" s="169"/>
      <c r="B8" s="170"/>
      <c r="C8" s="69"/>
      <c r="D8" s="171"/>
      <c r="E8" s="172"/>
      <c r="F8" s="58"/>
      <c r="G8" s="58"/>
      <c r="H8" s="58"/>
      <c r="I8" s="58"/>
      <c r="J8" s="58"/>
      <c r="K8" s="58"/>
      <c r="L8" s="58"/>
      <c r="M8" s="58"/>
      <c r="N8" s="58"/>
      <c r="O8" s="58"/>
    </row>
    <row r="9" spans="1:15" ht="15" x14ac:dyDescent="0.2">
      <c r="A9" s="173" t="s">
        <v>233</v>
      </c>
      <c r="B9" s="163"/>
      <c r="C9" s="174"/>
      <c r="D9" s="175"/>
      <c r="E9" s="176"/>
      <c r="F9" s="55"/>
      <c r="G9" s="55"/>
      <c r="H9" s="55"/>
      <c r="I9" s="55"/>
      <c r="J9" s="55"/>
      <c r="K9" s="55"/>
      <c r="L9" s="55"/>
      <c r="M9" s="55"/>
      <c r="N9" s="55"/>
      <c r="O9" s="55"/>
    </row>
    <row r="10" spans="1:15" ht="15" x14ac:dyDescent="0.2">
      <c r="A10" s="162"/>
      <c r="B10" s="163"/>
      <c r="C10" s="168"/>
      <c r="D10" s="177"/>
      <c r="E10" s="178"/>
      <c r="F10" s="55"/>
      <c r="G10" s="55"/>
      <c r="H10" s="55"/>
      <c r="I10" s="55"/>
      <c r="J10" s="55"/>
      <c r="K10" s="55"/>
      <c r="L10" s="55"/>
      <c r="M10" s="55"/>
      <c r="N10" s="55"/>
      <c r="O10" s="55"/>
    </row>
    <row r="11" spans="1:15" ht="15" x14ac:dyDescent="0.2">
      <c r="A11" s="162" t="s">
        <v>234</v>
      </c>
      <c r="B11" s="167">
        <v>0.77</v>
      </c>
      <c r="C11" s="168">
        <v>1</v>
      </c>
      <c r="D11" s="55">
        <v>1.2</v>
      </c>
      <c r="E11" s="55">
        <f>ROUND(D11*$E$5+D11,1)</f>
        <v>1.3</v>
      </c>
      <c r="F11" s="55">
        <f>ROUND(E11*$F$5+E11,1)</f>
        <v>1.4</v>
      </c>
      <c r="G11" s="55">
        <f>ROUND(F11*$G$5+F11,1)</f>
        <v>1.5</v>
      </c>
      <c r="H11" s="55">
        <f t="shared" ref="H11:H12" si="0">ROUND(G11*$H$5+G11,1)</f>
        <v>1.6</v>
      </c>
      <c r="I11" s="55">
        <f t="shared" ref="I11:I12" si="1">ROUND(H11*$I$5+H11,1)</f>
        <v>1.7</v>
      </c>
      <c r="J11" s="55">
        <f t="shared" ref="J11:J12" si="2">ROUND(H11*$J$5+H11,1)</f>
        <v>1.7</v>
      </c>
      <c r="K11" s="55">
        <f t="shared" ref="K11:K12" si="3">ROUND(H11*$K$5+H11,1)</f>
        <v>1.6</v>
      </c>
      <c r="L11" s="55">
        <f t="shared" ref="L11:L12" si="4">ROUND(I11*$L$5+I11,1)</f>
        <v>1.8</v>
      </c>
      <c r="M11" s="55">
        <f t="shared" ref="M11:O12" si="5">ROUND(L11*$M$5+L11,1)</f>
        <v>1.9</v>
      </c>
      <c r="N11" s="55">
        <f t="shared" si="5"/>
        <v>2</v>
      </c>
      <c r="O11" s="55">
        <f t="shared" si="5"/>
        <v>2.1</v>
      </c>
    </row>
    <row r="12" spans="1:15" ht="15" x14ac:dyDescent="0.2">
      <c r="A12" s="162" t="s">
        <v>235</v>
      </c>
      <c r="B12" s="167">
        <v>1.21</v>
      </c>
      <c r="C12" s="168">
        <v>1.6</v>
      </c>
      <c r="D12" s="55">
        <v>1.8</v>
      </c>
      <c r="E12" s="55">
        <f>ROUND(D12*$E$5+D12,1)</f>
        <v>1.9</v>
      </c>
      <c r="F12" s="55">
        <f>ROUND(E12*$F$5+E12,1)</f>
        <v>2</v>
      </c>
      <c r="G12" s="55">
        <f>ROUND(F12*$G$5+F12,1)</f>
        <v>2.1</v>
      </c>
      <c r="H12" s="55">
        <f t="shared" si="0"/>
        <v>2.2000000000000002</v>
      </c>
      <c r="I12" s="55">
        <f t="shared" si="1"/>
        <v>2.2999999999999998</v>
      </c>
      <c r="J12" s="55">
        <f t="shared" si="2"/>
        <v>2.2999999999999998</v>
      </c>
      <c r="K12" s="55">
        <f t="shared" si="3"/>
        <v>2.2000000000000002</v>
      </c>
      <c r="L12" s="55">
        <f t="shared" si="4"/>
        <v>2.4</v>
      </c>
      <c r="M12" s="55">
        <f t="shared" si="5"/>
        <v>2.5</v>
      </c>
      <c r="N12" s="55">
        <f t="shared" si="5"/>
        <v>2.7</v>
      </c>
      <c r="O12" s="55">
        <f t="shared" si="5"/>
        <v>2.9</v>
      </c>
    </row>
    <row r="13" spans="1:15" ht="15.75" thickBot="1" x14ac:dyDescent="0.25">
      <c r="A13" s="169"/>
      <c r="B13" s="170"/>
      <c r="C13" s="69"/>
      <c r="D13" s="171"/>
      <c r="E13" s="172"/>
      <c r="F13" s="58"/>
      <c r="G13" s="58"/>
      <c r="H13" s="58"/>
      <c r="I13" s="58"/>
      <c r="J13" s="58"/>
      <c r="K13" s="58"/>
      <c r="L13" s="58"/>
      <c r="M13" s="58"/>
      <c r="N13" s="58"/>
      <c r="O13" s="58"/>
    </row>
    <row r="14" spans="1:15" ht="15" x14ac:dyDescent="0.2">
      <c r="A14" s="173" t="s">
        <v>236</v>
      </c>
      <c r="B14" s="163"/>
      <c r="C14" s="174"/>
      <c r="D14" s="175"/>
      <c r="E14" s="176"/>
      <c r="F14" s="55"/>
      <c r="G14" s="55"/>
      <c r="H14" s="55"/>
      <c r="I14" s="55"/>
      <c r="J14" s="55"/>
      <c r="K14" s="55"/>
      <c r="L14" s="55"/>
      <c r="M14" s="55"/>
      <c r="N14" s="55"/>
      <c r="O14" s="55"/>
    </row>
    <row r="15" spans="1:15" ht="15" x14ac:dyDescent="0.2">
      <c r="A15" s="162"/>
      <c r="B15" s="163"/>
      <c r="C15" s="168"/>
      <c r="D15" s="177"/>
      <c r="E15" s="178"/>
      <c r="F15" s="55"/>
      <c r="G15" s="55"/>
      <c r="H15" s="55"/>
      <c r="I15" s="55"/>
      <c r="J15" s="55"/>
      <c r="K15" s="55"/>
      <c r="L15" s="55"/>
      <c r="M15" s="55"/>
      <c r="N15" s="55"/>
      <c r="O15" s="55"/>
    </row>
    <row r="16" spans="1:15" ht="15.75" thickBot="1" x14ac:dyDescent="0.25">
      <c r="A16" s="169" t="s">
        <v>296</v>
      </c>
      <c r="B16" s="179">
        <v>17.600000000000001</v>
      </c>
      <c r="C16" s="69">
        <v>23.4</v>
      </c>
      <c r="D16" s="55">
        <v>26.3</v>
      </c>
      <c r="E16" s="55">
        <f>ROUND(D16*$E$5+D16,1)</f>
        <v>27.8</v>
      </c>
      <c r="F16" s="58">
        <f>ROUND(E16*$F$5+E16,1)</f>
        <v>29.5</v>
      </c>
      <c r="G16" s="58">
        <f>ROUND(F16*$G$5+F16,1)</f>
        <v>31.4</v>
      </c>
      <c r="H16" s="58">
        <f>ROUND(G16*$H$5+G16,1)</f>
        <v>33.4</v>
      </c>
      <c r="I16" s="58">
        <f t="shared" ref="I16" si="6">ROUND(H16*$I$5+H16,1)</f>
        <v>35.1</v>
      </c>
      <c r="J16" s="58">
        <f t="shared" ref="J16" si="7">ROUND(H16*$J$5+H16,1)</f>
        <v>34.700000000000003</v>
      </c>
      <c r="K16" s="58">
        <f t="shared" ref="K16" si="8">ROUND(H16*$K$5+H16,1)</f>
        <v>34.1</v>
      </c>
      <c r="L16" s="58">
        <f t="shared" ref="L16" si="9">ROUND(I16*$L$5+I16,1)</f>
        <v>37.200000000000003</v>
      </c>
      <c r="M16" s="58">
        <f t="shared" ref="M16:O16" si="10">ROUND(L16*$M$5+L16,1)</f>
        <v>39.4</v>
      </c>
      <c r="N16" s="58">
        <f t="shared" si="10"/>
        <v>41.8</v>
      </c>
      <c r="O16" s="58">
        <f t="shared" si="10"/>
        <v>44.3</v>
      </c>
    </row>
    <row r="17" spans="1:15" ht="15" x14ac:dyDescent="0.2">
      <c r="A17" s="180"/>
      <c r="B17" s="181"/>
      <c r="C17" s="174"/>
      <c r="D17" s="175"/>
      <c r="E17" s="176"/>
      <c r="F17" s="55"/>
      <c r="G17" s="55"/>
      <c r="H17" s="55"/>
      <c r="I17" s="55"/>
      <c r="J17" s="55"/>
      <c r="K17" s="55"/>
      <c r="L17" s="55"/>
      <c r="M17" s="55"/>
      <c r="N17" s="55"/>
      <c r="O17" s="55"/>
    </row>
    <row r="18" spans="1:15" ht="15" x14ac:dyDescent="0.2">
      <c r="A18" s="173" t="s">
        <v>453</v>
      </c>
      <c r="B18" s="1"/>
      <c r="C18" s="168"/>
      <c r="D18" s="177"/>
      <c r="E18" s="178"/>
      <c r="F18" s="55"/>
      <c r="G18" s="55"/>
      <c r="H18" s="55"/>
      <c r="I18" s="55"/>
      <c r="J18" s="55"/>
      <c r="K18" s="55"/>
      <c r="L18" s="55"/>
      <c r="M18" s="55"/>
      <c r="N18" s="55"/>
      <c r="O18" s="55"/>
    </row>
    <row r="19" spans="1:15" ht="15" x14ac:dyDescent="0.2">
      <c r="A19" s="173"/>
      <c r="B19" s="1"/>
      <c r="C19" s="168"/>
      <c r="D19" s="177"/>
      <c r="E19" s="178"/>
      <c r="F19" s="55"/>
      <c r="G19" s="55"/>
      <c r="H19" s="55"/>
      <c r="I19" s="55"/>
      <c r="J19" s="55"/>
      <c r="K19" s="55"/>
      <c r="L19" s="55"/>
      <c r="M19" s="55"/>
      <c r="N19" s="55"/>
      <c r="O19" s="55"/>
    </row>
    <row r="20" spans="1:15" ht="29.25" thickBot="1" x14ac:dyDescent="0.25">
      <c r="A20" s="169" t="s">
        <v>454</v>
      </c>
      <c r="B20" s="182"/>
      <c r="C20" s="69">
        <v>1.1000000000000001</v>
      </c>
      <c r="D20" s="58">
        <v>1.3</v>
      </c>
      <c r="E20" s="58">
        <f>ROUND(D20*$E$5+D20,1)</f>
        <v>1.4</v>
      </c>
      <c r="F20" s="58">
        <f t="shared" ref="F20:F26" si="11">ROUND(E20*$F$5+E20,1)</f>
        <v>1.5</v>
      </c>
      <c r="G20" s="58">
        <f t="shared" ref="G20:G26" si="12">ROUND(F20*$G$5+F20,1)</f>
        <v>1.6</v>
      </c>
      <c r="H20" s="58">
        <f>ROUND(G20*$H$5+G20,1)</f>
        <v>1.7</v>
      </c>
      <c r="I20" s="58">
        <f t="shared" ref="I20:I26" si="13">ROUND(H20*$I$5+H20,1)</f>
        <v>1.8</v>
      </c>
      <c r="J20" s="58">
        <f t="shared" ref="J20" si="14">ROUND(H20*$J$5+H20,1)</f>
        <v>1.8</v>
      </c>
      <c r="K20" s="58">
        <f t="shared" ref="K20" si="15">ROUND(H20*$K$5+H20,1)</f>
        <v>1.7</v>
      </c>
      <c r="L20" s="58">
        <f t="shared" ref="L20" si="16">ROUND(I20*$L$5+I20,1)</f>
        <v>1.9</v>
      </c>
      <c r="M20" s="58">
        <f t="shared" ref="M20:O26" si="17">ROUND(L20*$M$5+L20,1)</f>
        <v>2</v>
      </c>
      <c r="N20" s="58">
        <f t="shared" si="17"/>
        <v>2.1</v>
      </c>
      <c r="O20" s="58">
        <f t="shared" si="17"/>
        <v>2.2000000000000002</v>
      </c>
    </row>
    <row r="21" spans="1:15" ht="29.25" thickBot="1" x14ac:dyDescent="0.25">
      <c r="A21" s="189" t="s">
        <v>455</v>
      </c>
      <c r="B21" s="1"/>
      <c r="C21" s="69">
        <v>1.1000000000000001</v>
      </c>
      <c r="D21" s="57">
        <v>1.3</v>
      </c>
      <c r="E21" s="57">
        <f>ROUND(D21*$E$5+D21,1)</f>
        <v>1.4</v>
      </c>
      <c r="F21" s="57">
        <f t="shared" si="11"/>
        <v>1.5</v>
      </c>
      <c r="G21" s="57">
        <f t="shared" si="12"/>
        <v>1.6</v>
      </c>
      <c r="H21" s="58">
        <f>ROUND(G21*$H$5+G21,1)</f>
        <v>1.7</v>
      </c>
      <c r="I21" s="57">
        <f t="shared" si="13"/>
        <v>1.8</v>
      </c>
      <c r="J21" s="57">
        <f t="shared" ref="J21" si="18">ROUND(H21*$J$5+H21,1)</f>
        <v>1.8</v>
      </c>
      <c r="K21" s="57">
        <f t="shared" ref="K21" si="19">ROUND(H21*$K$5+H21,1)</f>
        <v>1.7</v>
      </c>
      <c r="L21" s="57">
        <f t="shared" ref="L21" si="20">ROUND(I21*$L$5+I21,1)</f>
        <v>1.9</v>
      </c>
      <c r="M21" s="57">
        <f t="shared" si="17"/>
        <v>2</v>
      </c>
      <c r="N21" s="57">
        <f t="shared" si="17"/>
        <v>2.1</v>
      </c>
      <c r="O21" s="57">
        <f t="shared" si="17"/>
        <v>2.2000000000000002</v>
      </c>
    </row>
    <row r="22" spans="1:15" ht="43.5" thickBot="1" x14ac:dyDescent="0.25">
      <c r="A22" s="189" t="s">
        <v>456</v>
      </c>
      <c r="B22" s="1"/>
      <c r="C22" s="69">
        <v>0.5</v>
      </c>
      <c r="D22" s="57">
        <f>ROUND(C22*$D$5+C22,1)</f>
        <v>0.5</v>
      </c>
      <c r="E22" s="57">
        <f>ROUND(D22*$E$5+D22,1)</f>
        <v>0.5</v>
      </c>
      <c r="F22" s="57">
        <f t="shared" si="11"/>
        <v>0.5</v>
      </c>
      <c r="G22" s="57">
        <f t="shared" si="12"/>
        <v>0.5</v>
      </c>
      <c r="H22" s="58">
        <f>ROUND(G22*$H$5+G22,1)</f>
        <v>0.5</v>
      </c>
      <c r="I22" s="57">
        <f t="shared" si="13"/>
        <v>0.5</v>
      </c>
      <c r="J22" s="57">
        <f t="shared" ref="J22" si="21">ROUND(H22*$J$5+H22,1)</f>
        <v>0.5</v>
      </c>
      <c r="K22" s="57">
        <f t="shared" ref="K22" si="22">ROUND(H22*$K$5+H22,1)</f>
        <v>0.5</v>
      </c>
      <c r="L22" s="57">
        <f t="shared" ref="L22" si="23">ROUND(I22*$L$5+I22,1)</f>
        <v>0.5</v>
      </c>
      <c r="M22" s="57">
        <f t="shared" si="17"/>
        <v>0.5</v>
      </c>
      <c r="N22" s="57">
        <f t="shared" si="17"/>
        <v>0.5</v>
      </c>
      <c r="O22" s="57">
        <f t="shared" si="17"/>
        <v>0.5</v>
      </c>
    </row>
    <row r="23" spans="1:15" ht="29.25" thickBot="1" x14ac:dyDescent="0.25">
      <c r="A23" s="189" t="s">
        <v>457</v>
      </c>
      <c r="B23" s="183"/>
      <c r="C23" s="70">
        <v>42.4</v>
      </c>
      <c r="D23" s="57">
        <v>47.6</v>
      </c>
      <c r="E23" s="57">
        <f>ROUND(D23*$E$5+D23,1)</f>
        <v>50.3</v>
      </c>
      <c r="F23" s="57">
        <f t="shared" si="11"/>
        <v>53.3</v>
      </c>
      <c r="G23" s="57">
        <f t="shared" si="12"/>
        <v>56.8</v>
      </c>
      <c r="H23" s="58">
        <f t="shared" ref="H23:H26" si="24">ROUND(G23*$H$5+G23,1)</f>
        <v>60.5</v>
      </c>
      <c r="I23" s="57">
        <f t="shared" si="13"/>
        <v>63.5</v>
      </c>
      <c r="J23" s="57">
        <f t="shared" ref="J23" si="25">ROUND(H23*$J$5+H23,1)</f>
        <v>62.9</v>
      </c>
      <c r="K23" s="57">
        <f t="shared" ref="K23" si="26">ROUND(H23*$K$5+H23,1)</f>
        <v>61.7</v>
      </c>
      <c r="L23" s="57">
        <f t="shared" ref="L23" si="27">ROUND(I23*$L$5+I23,1)</f>
        <v>67.3</v>
      </c>
      <c r="M23" s="57">
        <f t="shared" si="17"/>
        <v>71.3</v>
      </c>
      <c r="N23" s="57">
        <f t="shared" si="17"/>
        <v>75.599999999999994</v>
      </c>
      <c r="O23" s="57">
        <f t="shared" si="17"/>
        <v>80.099999999999994</v>
      </c>
    </row>
    <row r="24" spans="1:15" ht="29.25" thickBot="1" x14ac:dyDescent="0.25">
      <c r="A24" s="189" t="s">
        <v>458</v>
      </c>
      <c r="B24" s="184"/>
      <c r="C24" s="70">
        <v>15.9</v>
      </c>
      <c r="D24" s="57">
        <v>17.899999999999999</v>
      </c>
      <c r="E24" s="57">
        <f>ROUND(D24*$E$5+D24,1)</f>
        <v>18.899999999999999</v>
      </c>
      <c r="F24" s="57">
        <f t="shared" si="11"/>
        <v>20</v>
      </c>
      <c r="G24" s="57">
        <f t="shared" si="12"/>
        <v>21.3</v>
      </c>
      <c r="H24" s="58">
        <f t="shared" si="24"/>
        <v>22.7</v>
      </c>
      <c r="I24" s="57">
        <f t="shared" si="13"/>
        <v>23.8</v>
      </c>
      <c r="J24" s="57">
        <f t="shared" ref="J24" si="28">ROUND(H24*$J$5+H24,1)</f>
        <v>23.6</v>
      </c>
      <c r="K24" s="57">
        <f t="shared" ref="K24" si="29">ROUND(H24*$K$5+H24,1)</f>
        <v>23.2</v>
      </c>
      <c r="L24" s="57">
        <f t="shared" ref="L24" si="30">ROUND(I24*$L$5+I24,1)</f>
        <v>25.2</v>
      </c>
      <c r="M24" s="57">
        <f t="shared" si="17"/>
        <v>26.7</v>
      </c>
      <c r="N24" s="57">
        <f t="shared" si="17"/>
        <v>28.3</v>
      </c>
      <c r="O24" s="57">
        <f t="shared" si="17"/>
        <v>30</v>
      </c>
    </row>
    <row r="25" spans="1:15" ht="18" customHeight="1" thickBot="1" x14ac:dyDescent="0.25">
      <c r="A25" s="189" t="s">
        <v>459</v>
      </c>
      <c r="B25" s="184"/>
      <c r="C25" s="70">
        <v>21.2</v>
      </c>
      <c r="D25" s="57">
        <v>23.9</v>
      </c>
      <c r="E25" s="57">
        <f>ROUND(D25*$D$5+D25,1)</f>
        <v>25.3</v>
      </c>
      <c r="F25" s="57">
        <f t="shared" si="11"/>
        <v>26.8</v>
      </c>
      <c r="G25" s="57">
        <f t="shared" si="12"/>
        <v>28.6</v>
      </c>
      <c r="H25" s="58">
        <f t="shared" si="24"/>
        <v>30.5</v>
      </c>
      <c r="I25" s="57">
        <f t="shared" si="13"/>
        <v>32</v>
      </c>
      <c r="J25" s="57">
        <f t="shared" ref="J25" si="31">ROUND(H25*$J$5+H25,1)</f>
        <v>31.7</v>
      </c>
      <c r="K25" s="57">
        <f t="shared" ref="K25" si="32">ROUND(H25*$K$5+H25,1)</f>
        <v>31.1</v>
      </c>
      <c r="L25" s="57">
        <f t="shared" ref="L25" si="33">ROUND(I25*$L$5+I25,1)</f>
        <v>33.9</v>
      </c>
      <c r="M25" s="57">
        <f t="shared" si="17"/>
        <v>35.9</v>
      </c>
      <c r="N25" s="57">
        <f t="shared" si="17"/>
        <v>38.1</v>
      </c>
      <c r="O25" s="57">
        <f t="shared" si="17"/>
        <v>40.4</v>
      </c>
    </row>
    <row r="26" spans="1:15" ht="48.75" customHeight="1" thickBot="1" x14ac:dyDescent="0.25">
      <c r="A26" s="189" t="s">
        <v>460</v>
      </c>
      <c r="B26" s="184"/>
      <c r="C26" s="70">
        <v>15.9</v>
      </c>
      <c r="D26" s="57">
        <v>17.899999999999999</v>
      </c>
      <c r="E26" s="57">
        <f>ROUND(D26*$D$5+D26,1)</f>
        <v>19</v>
      </c>
      <c r="F26" s="57">
        <f t="shared" si="11"/>
        <v>20.100000000000001</v>
      </c>
      <c r="G26" s="57">
        <f t="shared" si="12"/>
        <v>21.4</v>
      </c>
      <c r="H26" s="58">
        <f t="shared" si="24"/>
        <v>22.8</v>
      </c>
      <c r="I26" s="57">
        <f t="shared" si="13"/>
        <v>23.9</v>
      </c>
      <c r="J26" s="57">
        <f t="shared" ref="J26" si="34">ROUND(H26*$J$5+H26,1)</f>
        <v>23.7</v>
      </c>
      <c r="K26" s="57">
        <f t="shared" ref="K26" si="35">ROUND(H26*$K$5+H26,1)</f>
        <v>23.3</v>
      </c>
      <c r="L26" s="57">
        <f t="shared" ref="L26" si="36">ROUND(I26*$L$5+I26,1)</f>
        <v>25.3</v>
      </c>
      <c r="M26" s="57">
        <f t="shared" si="17"/>
        <v>26.8</v>
      </c>
      <c r="N26" s="57">
        <f t="shared" si="17"/>
        <v>28.4</v>
      </c>
      <c r="O26" s="57">
        <f t="shared" si="17"/>
        <v>30.1</v>
      </c>
    </row>
    <row r="27" spans="1:15" ht="15" x14ac:dyDescent="0.2">
      <c r="A27" s="162"/>
      <c r="B27" s="1"/>
      <c r="C27" s="168"/>
      <c r="D27" s="185"/>
      <c r="E27" s="186"/>
      <c r="F27" s="55"/>
      <c r="G27" s="55"/>
      <c r="H27" s="55"/>
      <c r="I27" s="55"/>
      <c r="J27" s="55"/>
      <c r="K27" s="55"/>
      <c r="L27" s="55"/>
      <c r="M27" s="55"/>
      <c r="N27" s="55"/>
      <c r="O27" s="55"/>
    </row>
    <row r="28" spans="1:15" ht="15" x14ac:dyDescent="0.2">
      <c r="A28" s="173" t="s">
        <v>461</v>
      </c>
      <c r="B28" s="1"/>
      <c r="C28" s="168"/>
      <c r="D28" s="177"/>
      <c r="E28" s="178"/>
      <c r="F28" s="55"/>
      <c r="G28" s="55"/>
      <c r="H28" s="55"/>
      <c r="I28" s="55"/>
      <c r="J28" s="55"/>
      <c r="K28" s="55"/>
      <c r="L28" s="55"/>
      <c r="M28" s="55"/>
      <c r="N28" s="55"/>
      <c r="O28" s="55"/>
    </row>
    <row r="29" spans="1:15" ht="15" x14ac:dyDescent="0.2">
      <c r="A29" s="173"/>
      <c r="B29" s="1"/>
      <c r="C29" s="168"/>
      <c r="D29" s="177"/>
      <c r="E29" s="178"/>
      <c r="F29" s="55"/>
      <c r="G29" s="55"/>
      <c r="H29" s="55"/>
      <c r="I29" s="55"/>
      <c r="J29" s="55"/>
      <c r="K29" s="55"/>
      <c r="L29" s="55"/>
      <c r="M29" s="55"/>
      <c r="N29" s="55"/>
      <c r="O29" s="55"/>
    </row>
    <row r="30" spans="1:15" ht="42.75" x14ac:dyDescent="0.2">
      <c r="A30" s="162" t="s">
        <v>462</v>
      </c>
      <c r="B30" s="1"/>
      <c r="C30" s="168" t="s">
        <v>220</v>
      </c>
      <c r="D30" s="177" t="s">
        <v>220</v>
      </c>
      <c r="E30" s="178" t="s">
        <v>220</v>
      </c>
      <c r="F30" s="55"/>
      <c r="G30" s="55"/>
      <c r="H30" s="55"/>
      <c r="I30" s="55"/>
      <c r="J30" s="55"/>
      <c r="K30" s="55"/>
      <c r="L30" s="55"/>
      <c r="M30" s="55"/>
      <c r="N30" s="55"/>
      <c r="O30" s="55"/>
    </row>
    <row r="31" spans="1:15" ht="48" customHeight="1" thickBot="1" x14ac:dyDescent="0.25">
      <c r="A31" s="169" t="s">
        <v>463</v>
      </c>
      <c r="B31" s="182"/>
      <c r="C31" s="69">
        <v>5.3</v>
      </c>
      <c r="D31" s="58">
        <v>5.9</v>
      </c>
      <c r="E31" s="58">
        <f>ROUND(D31*$D$5+D31,1)</f>
        <v>6.3</v>
      </c>
      <c r="F31" s="58">
        <f>ROUND(E31*$F$5+E31,1)</f>
        <v>6.7</v>
      </c>
      <c r="G31" s="58">
        <f>ROUND(F31*$G$5+F31,1)</f>
        <v>7.1</v>
      </c>
      <c r="H31" s="58">
        <f>ROUND(G31*$H$5+G31,1)</f>
        <v>7.6</v>
      </c>
      <c r="I31" s="58">
        <f t="shared" ref="I31:I35" si="37">ROUND(H31*$I$5+H31,1)</f>
        <v>8</v>
      </c>
      <c r="J31" s="58">
        <f t="shared" ref="J31" si="38">ROUND(H31*$J$5+H31,1)</f>
        <v>7.9</v>
      </c>
      <c r="K31" s="58">
        <f t="shared" ref="K31" si="39">ROUND(H31*$K$5+H31,1)</f>
        <v>7.8</v>
      </c>
      <c r="L31" s="58">
        <f t="shared" ref="L31" si="40">ROUND(I31*$L$5+I31,1)</f>
        <v>8.5</v>
      </c>
      <c r="M31" s="58">
        <f t="shared" ref="M31:O35" si="41">ROUND(L31*$M$5+L31,1)</f>
        <v>9</v>
      </c>
      <c r="N31" s="58">
        <f t="shared" si="41"/>
        <v>9.5</v>
      </c>
      <c r="O31" s="58">
        <f t="shared" si="41"/>
        <v>10.1</v>
      </c>
    </row>
    <row r="32" spans="1:15" ht="42" customHeight="1" thickBot="1" x14ac:dyDescent="0.25">
      <c r="A32" s="189" t="s">
        <v>464</v>
      </c>
      <c r="B32" s="187"/>
      <c r="C32" s="70">
        <v>5.3</v>
      </c>
      <c r="D32" s="57">
        <v>5.9</v>
      </c>
      <c r="E32" s="57">
        <f>ROUND(D32*$D$5+D32,1)</f>
        <v>6.3</v>
      </c>
      <c r="F32" s="57">
        <f>ROUND(E32*$F$5+E32,1)</f>
        <v>6.7</v>
      </c>
      <c r="G32" s="57">
        <f>ROUND(F32*$G$5+F32,1)</f>
        <v>7.1</v>
      </c>
      <c r="H32" s="58">
        <f t="shared" ref="H32:H35" si="42">ROUND(G32*$H$5+G32,1)</f>
        <v>7.6</v>
      </c>
      <c r="I32" s="57">
        <f t="shared" si="37"/>
        <v>8</v>
      </c>
      <c r="J32" s="57">
        <f t="shared" ref="J32" si="43">ROUND(H32*$J$5+H32,1)</f>
        <v>7.9</v>
      </c>
      <c r="K32" s="57">
        <f t="shared" ref="K32" si="44">ROUND(H32*$K$5+H32,1)</f>
        <v>7.8</v>
      </c>
      <c r="L32" s="57">
        <f t="shared" ref="L32" si="45">ROUND(I32*$L$5+I32,1)</f>
        <v>8.5</v>
      </c>
      <c r="M32" s="57">
        <f t="shared" si="41"/>
        <v>9</v>
      </c>
      <c r="N32" s="57">
        <f t="shared" si="41"/>
        <v>9.5</v>
      </c>
      <c r="O32" s="57">
        <f t="shared" si="41"/>
        <v>10.1</v>
      </c>
    </row>
    <row r="33" spans="1:15" ht="15.75" thickBot="1" x14ac:dyDescent="0.25">
      <c r="A33" s="189" t="s">
        <v>465</v>
      </c>
      <c r="B33" s="187"/>
      <c r="C33" s="70">
        <v>1.1000000000000001</v>
      </c>
      <c r="D33" s="57">
        <v>1.3</v>
      </c>
      <c r="E33" s="57">
        <f>ROUND(D33*$D$5+D33,1)</f>
        <v>1.4</v>
      </c>
      <c r="F33" s="57">
        <f>ROUND(E33*$F$5+E33,1)</f>
        <v>1.5</v>
      </c>
      <c r="G33" s="57">
        <f>ROUND(F33*$G$5+F33,1)</f>
        <v>1.6</v>
      </c>
      <c r="H33" s="58">
        <f t="shared" si="42"/>
        <v>1.7</v>
      </c>
      <c r="I33" s="57">
        <f t="shared" si="37"/>
        <v>1.8</v>
      </c>
      <c r="J33" s="57">
        <f t="shared" ref="J33" si="46">ROUND(H33*$J$5+H33,1)</f>
        <v>1.8</v>
      </c>
      <c r="K33" s="57">
        <f t="shared" ref="K33" si="47">ROUND(H33*$K$5+H33,1)</f>
        <v>1.7</v>
      </c>
      <c r="L33" s="57">
        <f t="shared" ref="L33" si="48">ROUND(I33*$L$5+I33,1)</f>
        <v>1.9</v>
      </c>
      <c r="M33" s="57">
        <f t="shared" si="41"/>
        <v>2</v>
      </c>
      <c r="N33" s="57">
        <f t="shared" si="41"/>
        <v>2.1</v>
      </c>
      <c r="O33" s="57">
        <f t="shared" si="41"/>
        <v>2.2000000000000002</v>
      </c>
    </row>
    <row r="34" spans="1:15" ht="15.75" thickBot="1" x14ac:dyDescent="0.25">
      <c r="A34" s="189" t="s">
        <v>466</v>
      </c>
      <c r="B34" s="187"/>
      <c r="C34" s="70">
        <v>5.3</v>
      </c>
      <c r="D34" s="57">
        <v>5.9</v>
      </c>
      <c r="E34" s="57">
        <f>ROUND(D34*$D$5+D34,1)</f>
        <v>6.3</v>
      </c>
      <c r="F34" s="57">
        <f>ROUND(E34*$F$5+E34,1)</f>
        <v>6.7</v>
      </c>
      <c r="G34" s="57">
        <f>ROUND(F34*$G$5+F34,1)</f>
        <v>7.1</v>
      </c>
      <c r="H34" s="58">
        <f t="shared" si="42"/>
        <v>7.6</v>
      </c>
      <c r="I34" s="57">
        <f t="shared" si="37"/>
        <v>8</v>
      </c>
      <c r="J34" s="57">
        <f t="shared" ref="J34" si="49">ROUND(H34*$J$5+H34,1)</f>
        <v>7.9</v>
      </c>
      <c r="K34" s="57">
        <f t="shared" ref="K34" si="50">ROUND(H34*$K$5+H34,1)</f>
        <v>7.8</v>
      </c>
      <c r="L34" s="57">
        <f t="shared" ref="L34" si="51">ROUND(I34*$L$5+I34,1)</f>
        <v>8.5</v>
      </c>
      <c r="M34" s="57">
        <f t="shared" si="41"/>
        <v>9</v>
      </c>
      <c r="N34" s="57">
        <f t="shared" si="41"/>
        <v>9.5</v>
      </c>
      <c r="O34" s="57">
        <f t="shared" si="41"/>
        <v>10.1</v>
      </c>
    </row>
    <row r="35" spans="1:15" ht="15.75" thickBot="1" x14ac:dyDescent="0.25">
      <c r="A35" s="189" t="s">
        <v>467</v>
      </c>
      <c r="B35" s="187"/>
      <c r="C35" s="70">
        <v>3.2</v>
      </c>
      <c r="D35" s="57">
        <v>3.6</v>
      </c>
      <c r="E35" s="57">
        <f>ROUND(D35*$D$5+D35,1)</f>
        <v>3.8</v>
      </c>
      <c r="F35" s="57">
        <f>ROUND(E35*$F$5+E35,1)</f>
        <v>4</v>
      </c>
      <c r="G35" s="57">
        <f>ROUND(F35*$G$5+F35,1)</f>
        <v>4.3</v>
      </c>
      <c r="H35" s="58">
        <f t="shared" si="42"/>
        <v>4.5999999999999996</v>
      </c>
      <c r="I35" s="57">
        <f t="shared" si="37"/>
        <v>4.8</v>
      </c>
      <c r="J35" s="57">
        <f t="shared" ref="J35" si="52">ROUND(H35*$J$5+H35,1)</f>
        <v>4.8</v>
      </c>
      <c r="K35" s="57">
        <f t="shared" ref="K35" si="53">ROUND(H35*$K$5+H35,1)</f>
        <v>4.7</v>
      </c>
      <c r="L35" s="57">
        <f t="shared" ref="L35" si="54">ROUND(I35*$L$5+I35,1)</f>
        <v>5.0999999999999996</v>
      </c>
      <c r="M35" s="57">
        <f t="shared" si="41"/>
        <v>5.4</v>
      </c>
      <c r="N35" s="57">
        <f t="shared" si="41"/>
        <v>5.7</v>
      </c>
      <c r="O35" s="57">
        <f t="shared" si="41"/>
        <v>6</v>
      </c>
    </row>
    <row r="36" spans="1:15" x14ac:dyDescent="0.2">
      <c r="A36" s="188"/>
    </row>
    <row r="37" spans="1:15" ht="22.5" customHeight="1" x14ac:dyDescent="0.2">
      <c r="A37" s="8" t="s">
        <v>256</v>
      </c>
    </row>
  </sheetData>
  <mergeCells count="2">
    <mergeCell ref="A3:A5"/>
    <mergeCell ref="A1:I1"/>
  </mergeCells>
  <phoneticPr fontId="4" type="noConversion"/>
  <printOptions horizontalCentered="1"/>
  <pageMargins left="0.25" right="0.25" top="0.75" bottom="0.75" header="0.3" footer="0.3"/>
  <pageSetup paperSize="9" scale="61" firstPageNumber="9" fitToHeight="0" orientation="portrait" useFirstPageNumber="1" r:id="rId1"/>
  <headerFooter alignWithMargins="0">
    <oddHeader>&amp;C&amp;P</oddHeader>
    <oddFooter>&amp;CAdopted 31 March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Q138"/>
  <sheetViews>
    <sheetView view="pageBreakPreview" zoomScale="60" zoomScaleNormal="60" zoomScalePageLayoutView="20" workbookViewId="0">
      <selection activeCell="P1" sqref="P1:P1048576"/>
    </sheetView>
  </sheetViews>
  <sheetFormatPr defaultColWidth="13.5" defaultRowHeight="15" x14ac:dyDescent="0.2"/>
  <cols>
    <col min="1" max="1" width="5" style="327" customWidth="1"/>
    <col min="2" max="2" width="82.5" style="328" customWidth="1"/>
    <col min="3" max="4" width="34.5" style="328" hidden="1" customWidth="1"/>
    <col min="5" max="5" width="26.75" style="329" hidden="1" customWidth="1"/>
    <col min="6" max="9" width="24.875" style="330" hidden="1" customWidth="1"/>
    <col min="10" max="10" width="24.875" style="330" customWidth="1"/>
    <col min="11" max="12" width="24.875" style="330" hidden="1" customWidth="1"/>
    <col min="13" max="15" width="24.875" style="330" customWidth="1"/>
    <col min="16" max="17" width="24.875" style="330" hidden="1" customWidth="1"/>
    <col min="18" max="16384" width="13.5" style="328"/>
  </cols>
  <sheetData>
    <row r="2" spans="1:17" ht="15.75" x14ac:dyDescent="0.25">
      <c r="B2" s="705" t="s">
        <v>511</v>
      </c>
      <c r="C2" s="705"/>
      <c r="D2" s="705"/>
      <c r="E2" s="705"/>
      <c r="F2" s="705"/>
      <c r="G2" s="705"/>
      <c r="H2" s="705"/>
      <c r="I2" s="705"/>
      <c r="J2" s="705"/>
      <c r="K2" s="593"/>
      <c r="L2" s="593"/>
      <c r="M2" s="328"/>
      <c r="N2" s="328"/>
      <c r="O2" s="328"/>
      <c r="P2" s="328"/>
      <c r="Q2" s="328"/>
    </row>
    <row r="3" spans="1:17" ht="15.75" thickBot="1" x14ac:dyDescent="0.25"/>
    <row r="4" spans="1:17" ht="30" customHeight="1" x14ac:dyDescent="0.2">
      <c r="A4" s="708" t="s">
        <v>238</v>
      </c>
      <c r="B4" s="709"/>
      <c r="C4" s="54" t="s">
        <v>237</v>
      </c>
      <c r="D4" s="54" t="s">
        <v>237</v>
      </c>
      <c r="E4" s="331" t="s">
        <v>237</v>
      </c>
      <c r="F4" s="331" t="s">
        <v>237</v>
      </c>
      <c r="G4" s="331" t="s">
        <v>237</v>
      </c>
      <c r="H4" s="54" t="s">
        <v>237</v>
      </c>
      <c r="I4" s="54" t="s">
        <v>237</v>
      </c>
      <c r="J4" s="54" t="s">
        <v>1230</v>
      </c>
      <c r="K4" s="54" t="s">
        <v>791</v>
      </c>
      <c r="L4" s="54" t="s">
        <v>791</v>
      </c>
      <c r="M4" s="54" t="s">
        <v>1230</v>
      </c>
      <c r="N4" s="54" t="s">
        <v>1230</v>
      </c>
      <c r="O4" s="54" t="s">
        <v>1230</v>
      </c>
      <c r="P4" s="54" t="s">
        <v>1230</v>
      </c>
      <c r="Q4" s="54" t="s">
        <v>1230</v>
      </c>
    </row>
    <row r="5" spans="1:17" ht="26.25" customHeight="1" x14ac:dyDescent="0.2">
      <c r="A5" s="710"/>
      <c r="B5" s="694"/>
      <c r="C5" s="141" t="s">
        <v>218</v>
      </c>
      <c r="D5" s="71" t="s">
        <v>552</v>
      </c>
      <c r="E5" s="332" t="s">
        <v>554</v>
      </c>
      <c r="F5" s="332" t="s">
        <v>566</v>
      </c>
      <c r="G5" s="332" t="s">
        <v>593</v>
      </c>
      <c r="H5" s="71" t="s">
        <v>754</v>
      </c>
      <c r="I5" s="71" t="s">
        <v>772</v>
      </c>
      <c r="J5" s="71" t="s">
        <v>797</v>
      </c>
      <c r="K5" s="71" t="s">
        <v>797</v>
      </c>
      <c r="L5" s="71" t="s">
        <v>797</v>
      </c>
      <c r="M5" s="71" t="s">
        <v>908</v>
      </c>
      <c r="N5" s="71" t="s">
        <v>918</v>
      </c>
      <c r="O5" s="71" t="s">
        <v>1259</v>
      </c>
      <c r="P5" s="71" t="s">
        <v>1260</v>
      </c>
      <c r="Q5" s="71" t="s">
        <v>1261</v>
      </c>
    </row>
    <row r="6" spans="1:17" s="337" customFormat="1" ht="26.25" customHeight="1" thickBot="1" x14ac:dyDescent="0.25">
      <c r="A6" s="711"/>
      <c r="B6" s="695"/>
      <c r="C6" s="333">
        <v>0.1</v>
      </c>
      <c r="D6" s="334">
        <v>0.06</v>
      </c>
      <c r="E6" s="334">
        <v>0.15</v>
      </c>
      <c r="F6" s="335">
        <v>0.1</v>
      </c>
      <c r="G6" s="336">
        <v>0.1</v>
      </c>
      <c r="H6" s="117">
        <v>0.1</v>
      </c>
      <c r="I6" s="117">
        <v>6.5000000000000002E-2</v>
      </c>
      <c r="J6" s="117">
        <v>0.05</v>
      </c>
      <c r="K6" s="117">
        <v>0.04</v>
      </c>
      <c r="L6" s="117">
        <v>0.02</v>
      </c>
      <c r="M6" s="117">
        <v>0.06</v>
      </c>
      <c r="N6" s="117">
        <v>0.06</v>
      </c>
      <c r="O6" s="117">
        <v>0.06</v>
      </c>
      <c r="P6" s="117">
        <v>0.06</v>
      </c>
      <c r="Q6" s="117">
        <v>0.06</v>
      </c>
    </row>
    <row r="7" spans="1:17" ht="26.25" customHeight="1" x14ac:dyDescent="0.2">
      <c r="A7" s="338"/>
      <c r="B7" s="339"/>
      <c r="C7" s="340"/>
      <c r="D7" s="340"/>
      <c r="E7" s="341"/>
      <c r="F7" s="342"/>
      <c r="G7" s="342"/>
      <c r="H7" s="342"/>
      <c r="I7" s="342"/>
      <c r="J7" s="342"/>
      <c r="K7" s="342"/>
      <c r="L7" s="342"/>
      <c r="M7" s="342"/>
      <c r="N7" s="342"/>
      <c r="O7" s="342"/>
      <c r="P7" s="342"/>
      <c r="Q7" s="342"/>
    </row>
    <row r="8" spans="1:17" ht="26.25" customHeight="1" x14ac:dyDescent="0.2">
      <c r="A8" s="343">
        <v>1</v>
      </c>
      <c r="B8" s="193" t="s">
        <v>774</v>
      </c>
      <c r="C8" s="96"/>
      <c r="D8" s="61"/>
      <c r="E8" s="344"/>
      <c r="F8" s="185"/>
      <c r="G8" s="345"/>
      <c r="H8" s="345"/>
      <c r="I8" s="345"/>
      <c r="J8" s="345"/>
      <c r="K8" s="345"/>
      <c r="L8" s="345"/>
      <c r="M8" s="345"/>
      <c r="N8" s="345"/>
      <c r="O8" s="345"/>
      <c r="P8" s="345"/>
      <c r="Q8" s="345"/>
    </row>
    <row r="9" spans="1:17" ht="48.75" customHeight="1" x14ac:dyDescent="0.2">
      <c r="A9" s="343" t="s">
        <v>600</v>
      </c>
      <c r="B9" s="198" t="s">
        <v>641</v>
      </c>
      <c r="C9" s="215">
        <v>2035</v>
      </c>
      <c r="D9" s="121">
        <v>2715.7</v>
      </c>
      <c r="E9" s="346">
        <v>3435.4</v>
      </c>
      <c r="F9" s="347">
        <f>E9*$F$6+E9</f>
        <v>3778.94</v>
      </c>
      <c r="G9" s="347">
        <f>F9*$G$6+F9</f>
        <v>4156.8339999999998</v>
      </c>
      <c r="H9" s="347">
        <f>G9*$H$6+G9</f>
        <v>4572.5173999999997</v>
      </c>
      <c r="I9" s="347">
        <f>H9*$I$6+H9</f>
        <v>4869.7310309999993</v>
      </c>
      <c r="J9" s="678">
        <f>I9*$J$6+I9</f>
        <v>5113.217582549999</v>
      </c>
      <c r="K9" s="347">
        <f>I9*$K$6+I9</f>
        <v>5064.520272239999</v>
      </c>
      <c r="L9" s="347">
        <f>I9*$L$6+I9</f>
        <v>4967.1256516199992</v>
      </c>
      <c r="M9" s="347">
        <f>J9*$M$6+J9</f>
        <v>5420.0106375029991</v>
      </c>
      <c r="N9" s="347">
        <f>M9*$N$6+M9</f>
        <v>5745.2112757531786</v>
      </c>
      <c r="O9" s="347">
        <f>N9*$N$6+N9</f>
        <v>6089.9239522983689</v>
      </c>
      <c r="P9" s="347">
        <f>O9*$N$6+O9</f>
        <v>6455.3193894362712</v>
      </c>
      <c r="Q9" s="347">
        <f>P9*$N$6+P9</f>
        <v>6842.6385528024475</v>
      </c>
    </row>
    <row r="10" spans="1:17" ht="26.25" customHeight="1" x14ac:dyDescent="0.2">
      <c r="A10" s="343" t="s">
        <v>601</v>
      </c>
      <c r="B10" s="198" t="s">
        <v>642</v>
      </c>
      <c r="C10" s="96" t="s">
        <v>280</v>
      </c>
      <c r="D10" s="130" t="s">
        <v>280</v>
      </c>
      <c r="E10" s="348" t="s">
        <v>280</v>
      </c>
      <c r="F10" s="349" t="s">
        <v>280</v>
      </c>
      <c r="G10" s="349" t="s">
        <v>280</v>
      </c>
      <c r="H10" s="349" t="s">
        <v>280</v>
      </c>
      <c r="I10" s="349" t="s">
        <v>280</v>
      </c>
      <c r="J10" s="349" t="s">
        <v>280</v>
      </c>
      <c r="K10" s="349" t="s">
        <v>280</v>
      </c>
      <c r="L10" s="349" t="s">
        <v>280</v>
      </c>
      <c r="M10" s="349" t="s">
        <v>280</v>
      </c>
      <c r="N10" s="349" t="s">
        <v>280</v>
      </c>
      <c r="O10" s="349" t="s">
        <v>280</v>
      </c>
      <c r="P10" s="349" t="s">
        <v>280</v>
      </c>
      <c r="Q10" s="349" t="s">
        <v>280</v>
      </c>
    </row>
    <row r="11" spans="1:17" ht="26.25" customHeight="1" x14ac:dyDescent="0.2">
      <c r="A11" s="343" t="s">
        <v>602</v>
      </c>
      <c r="B11" s="198" t="s">
        <v>643</v>
      </c>
      <c r="C11" s="138">
        <v>170</v>
      </c>
      <c r="D11" s="121">
        <v>226.8</v>
      </c>
      <c r="E11" s="346">
        <v>286.89999999999998</v>
      </c>
      <c r="F11" s="347">
        <f>ROUND(E11*1.15,1)</f>
        <v>329.9</v>
      </c>
      <c r="G11" s="347">
        <f>F11*$G$6+F11</f>
        <v>362.89</v>
      </c>
      <c r="H11" s="347">
        <f>G11*$H$6+G11</f>
        <v>399.17899999999997</v>
      </c>
      <c r="I11" s="347">
        <f>H11*$I$6+H11</f>
        <v>425.12563499999999</v>
      </c>
      <c r="J11" s="347">
        <f>I11*$J$6+I11</f>
        <v>446.38191674999996</v>
      </c>
      <c r="K11" s="347">
        <f>I11*$K$6+I11</f>
        <v>442.13066040000001</v>
      </c>
      <c r="L11" s="347">
        <f>I11*$L$6+I11</f>
        <v>433.6281477</v>
      </c>
      <c r="M11" s="347">
        <f>J11*$M$6+J11</f>
        <v>473.16483175499997</v>
      </c>
      <c r="N11" s="347">
        <f>M11*$N$6+M11</f>
        <v>501.55472166029995</v>
      </c>
      <c r="O11" s="347">
        <f>N11*$N$6+N11</f>
        <v>531.6480049599179</v>
      </c>
      <c r="P11" s="347">
        <f>O11*$N$6+O11</f>
        <v>563.54688525751294</v>
      </c>
      <c r="Q11" s="347">
        <f>P11*$N$6+P11</f>
        <v>597.35969837296375</v>
      </c>
    </row>
    <row r="12" spans="1:17" ht="26.25" customHeight="1" thickBot="1" x14ac:dyDescent="0.25">
      <c r="A12" s="350" t="s">
        <v>603</v>
      </c>
      <c r="B12" s="149" t="s">
        <v>644</v>
      </c>
      <c r="C12" s="142" t="s">
        <v>280</v>
      </c>
      <c r="D12" s="351" t="s">
        <v>280</v>
      </c>
      <c r="E12" s="352" t="s">
        <v>280</v>
      </c>
      <c r="F12" s="353" t="s">
        <v>280</v>
      </c>
      <c r="G12" s="353" t="s">
        <v>280</v>
      </c>
      <c r="H12" s="353" t="s">
        <v>280</v>
      </c>
      <c r="I12" s="353" t="s">
        <v>280</v>
      </c>
      <c r="J12" s="353" t="s">
        <v>280</v>
      </c>
      <c r="K12" s="353" t="s">
        <v>280</v>
      </c>
      <c r="L12" s="353" t="s">
        <v>280</v>
      </c>
      <c r="M12" s="353" t="s">
        <v>280</v>
      </c>
      <c r="N12" s="353" t="s">
        <v>280</v>
      </c>
      <c r="O12" s="353" t="s">
        <v>280</v>
      </c>
      <c r="P12" s="353" t="s">
        <v>280</v>
      </c>
      <c r="Q12" s="353" t="s">
        <v>280</v>
      </c>
    </row>
    <row r="13" spans="1:17" ht="26.25" customHeight="1" x14ac:dyDescent="0.2">
      <c r="A13" s="338"/>
      <c r="B13" s="339"/>
      <c r="C13" s="340"/>
      <c r="D13" s="340"/>
      <c r="E13" s="341"/>
      <c r="F13" s="342"/>
      <c r="G13" s="342"/>
      <c r="H13" s="342"/>
      <c r="I13" s="342"/>
      <c r="J13" s="342"/>
      <c r="K13" s="342"/>
      <c r="L13" s="342"/>
      <c r="M13" s="342"/>
      <c r="N13" s="342"/>
      <c r="O13" s="342"/>
      <c r="P13" s="342"/>
      <c r="Q13" s="342"/>
    </row>
    <row r="14" spans="1:17" ht="26.25" hidden="1" customHeight="1" x14ac:dyDescent="0.2">
      <c r="A14" s="710" t="s">
        <v>238</v>
      </c>
      <c r="B14" s="694"/>
      <c r="C14" s="141" t="s">
        <v>237</v>
      </c>
      <c r="D14" s="141" t="s">
        <v>237</v>
      </c>
      <c r="E14" s="354" t="s">
        <v>237</v>
      </c>
      <c r="F14" s="355" t="s">
        <v>237</v>
      </c>
      <c r="G14" s="355" t="s">
        <v>237</v>
      </c>
      <c r="H14" s="355" t="s">
        <v>237</v>
      </c>
      <c r="I14" s="355" t="s">
        <v>237</v>
      </c>
      <c r="J14" s="355" t="s">
        <v>237</v>
      </c>
      <c r="K14" s="355" t="s">
        <v>237</v>
      </c>
      <c r="L14" s="355" t="s">
        <v>237</v>
      </c>
      <c r="M14" s="355" t="s">
        <v>237</v>
      </c>
      <c r="N14" s="355" t="s">
        <v>237</v>
      </c>
      <c r="O14" s="355" t="s">
        <v>237</v>
      </c>
      <c r="P14" s="355" t="s">
        <v>237</v>
      </c>
      <c r="Q14" s="355" t="s">
        <v>237</v>
      </c>
    </row>
    <row r="15" spans="1:17" ht="26.25" hidden="1" customHeight="1" x14ac:dyDescent="0.2">
      <c r="A15" s="710"/>
      <c r="B15" s="694"/>
      <c r="C15" s="141" t="s">
        <v>218</v>
      </c>
      <c r="D15" s="71" t="s">
        <v>552</v>
      </c>
      <c r="E15" s="356" t="s">
        <v>553</v>
      </c>
      <c r="F15" s="332" t="s">
        <v>554</v>
      </c>
      <c r="G15" s="332" t="s">
        <v>566</v>
      </c>
      <c r="H15" s="332" t="s">
        <v>592</v>
      </c>
      <c r="I15" s="332" t="s">
        <v>592</v>
      </c>
      <c r="J15" s="332" t="s">
        <v>592</v>
      </c>
      <c r="K15" s="332" t="s">
        <v>592</v>
      </c>
      <c r="L15" s="332" t="s">
        <v>592</v>
      </c>
      <c r="M15" s="332" t="s">
        <v>592</v>
      </c>
      <c r="N15" s="332" t="s">
        <v>592</v>
      </c>
      <c r="O15" s="332" t="s">
        <v>592</v>
      </c>
      <c r="P15" s="332" t="s">
        <v>592</v>
      </c>
      <c r="Q15" s="332" t="s">
        <v>592</v>
      </c>
    </row>
    <row r="16" spans="1:17" ht="26.25" hidden="1" customHeight="1" x14ac:dyDescent="0.2">
      <c r="A16" s="710"/>
      <c r="B16" s="694"/>
      <c r="C16" s="273">
        <v>0.1</v>
      </c>
      <c r="D16" s="269">
        <v>0.06</v>
      </c>
      <c r="E16" s="357">
        <v>0.1</v>
      </c>
      <c r="F16" s="358">
        <v>0.05</v>
      </c>
      <c r="G16" s="358">
        <v>0.05</v>
      </c>
      <c r="H16" s="358">
        <v>1.05</v>
      </c>
      <c r="I16" s="358">
        <v>1.05</v>
      </c>
      <c r="J16" s="358">
        <v>1.05</v>
      </c>
      <c r="K16" s="358">
        <v>1.05</v>
      </c>
      <c r="L16" s="358">
        <v>1.05</v>
      </c>
      <c r="M16" s="358">
        <v>1.05</v>
      </c>
      <c r="N16" s="358">
        <v>1.05</v>
      </c>
      <c r="O16" s="358">
        <v>1.05</v>
      </c>
      <c r="P16" s="358">
        <v>1.05</v>
      </c>
      <c r="Q16" s="358">
        <v>1.05</v>
      </c>
    </row>
    <row r="17" spans="1:17" ht="26.25" customHeight="1" x14ac:dyDescent="0.2">
      <c r="A17" s="343"/>
      <c r="B17" s="359" t="s">
        <v>286</v>
      </c>
      <c r="C17" s="360"/>
      <c r="D17" s="273"/>
      <c r="E17" s="361"/>
      <c r="F17" s="362"/>
      <c r="G17" s="345"/>
      <c r="H17" s="345"/>
      <c r="I17" s="345"/>
      <c r="J17" s="345"/>
      <c r="K17" s="345"/>
      <c r="L17" s="345"/>
      <c r="M17" s="345"/>
      <c r="N17" s="345"/>
      <c r="O17" s="345"/>
      <c r="P17" s="345"/>
      <c r="Q17" s="345"/>
    </row>
    <row r="18" spans="1:17" ht="32.25" customHeight="1" x14ac:dyDescent="0.2">
      <c r="A18" s="343"/>
      <c r="B18" s="218" t="s">
        <v>775</v>
      </c>
      <c r="C18" s="96"/>
      <c r="D18" s="95"/>
      <c r="E18" s="361"/>
      <c r="F18" s="362"/>
      <c r="G18" s="345"/>
      <c r="H18" s="345"/>
      <c r="I18" s="345"/>
      <c r="J18" s="345"/>
      <c r="K18" s="345"/>
      <c r="L18" s="345"/>
      <c r="M18" s="345"/>
      <c r="N18" s="345"/>
      <c r="O18" s="345"/>
      <c r="P18" s="345"/>
      <c r="Q18" s="345"/>
    </row>
    <row r="19" spans="1:17" ht="31.5" customHeight="1" x14ac:dyDescent="0.2">
      <c r="A19" s="343"/>
      <c r="B19" s="363" t="s">
        <v>596</v>
      </c>
      <c r="C19" s="96"/>
      <c r="D19" s="95"/>
      <c r="E19" s="361"/>
      <c r="F19" s="362"/>
      <c r="G19" s="345"/>
      <c r="H19" s="345"/>
      <c r="I19" s="345"/>
      <c r="J19" s="345"/>
      <c r="K19" s="345"/>
      <c r="L19" s="345"/>
      <c r="M19" s="345"/>
      <c r="N19" s="345"/>
      <c r="O19" s="345"/>
      <c r="P19" s="345"/>
      <c r="Q19" s="345"/>
    </row>
    <row r="20" spans="1:17" ht="26.25" customHeight="1" x14ac:dyDescent="0.2">
      <c r="A20" s="343" t="s">
        <v>600</v>
      </c>
      <c r="B20" s="198" t="s">
        <v>645</v>
      </c>
      <c r="C20" s="125">
        <v>22.55</v>
      </c>
      <c r="D20" s="121">
        <v>30.1</v>
      </c>
      <c r="E20" s="346">
        <v>38.07</v>
      </c>
      <c r="F20" s="347">
        <f t="shared" ref="F20:F25" si="0">E20*$F$6+E20</f>
        <v>41.877000000000002</v>
      </c>
      <c r="G20" s="347">
        <f t="shared" ref="G20:G25" si="1">F20*$G$6+F20</f>
        <v>46.064700000000002</v>
      </c>
      <c r="H20" s="347">
        <v>50.67</v>
      </c>
      <c r="I20" s="347">
        <f t="shared" ref="I20:I25" si="2">H20*$I$6+H20</f>
        <v>53.963550000000005</v>
      </c>
      <c r="J20" s="347">
        <f t="shared" ref="J20:J25" si="3">I20*$J$6+I20</f>
        <v>56.661727500000005</v>
      </c>
      <c r="K20" s="347">
        <f t="shared" ref="K20:K25" si="4">I20*$K$6+I20</f>
        <v>56.122092000000002</v>
      </c>
      <c r="L20" s="347">
        <f t="shared" ref="L20:L25" si="5">I20*$L$6+I20</f>
        <v>55.042821000000004</v>
      </c>
      <c r="M20" s="347">
        <f t="shared" ref="M20:M25" si="6">J20*$M$6+J20</f>
        <v>60.061431150000004</v>
      </c>
      <c r="N20" s="347">
        <f>M20*$N$6+M20</f>
        <v>63.665117019000007</v>
      </c>
      <c r="O20" s="347">
        <f>N20*$N$6+N20</f>
        <v>67.485024040140004</v>
      </c>
      <c r="P20" s="347">
        <f>O20*$N$6+O20</f>
        <v>71.534125482548404</v>
      </c>
      <c r="Q20" s="347">
        <f>P20*$N$6+P20</f>
        <v>75.826173011501311</v>
      </c>
    </row>
    <row r="21" spans="1:17" ht="26.25" customHeight="1" x14ac:dyDescent="0.2">
      <c r="A21" s="343" t="s">
        <v>601</v>
      </c>
      <c r="B21" s="198" t="s">
        <v>646</v>
      </c>
      <c r="C21" s="125">
        <v>4.2</v>
      </c>
      <c r="D21" s="121"/>
      <c r="E21" s="346"/>
      <c r="F21" s="347">
        <f t="shared" si="0"/>
        <v>0</v>
      </c>
      <c r="G21" s="347">
        <f t="shared" si="1"/>
        <v>0</v>
      </c>
      <c r="H21" s="347">
        <f t="shared" ref="H21" si="7">G21*$H$6+G21</f>
        <v>0</v>
      </c>
      <c r="I21" s="347">
        <f t="shared" si="2"/>
        <v>0</v>
      </c>
      <c r="J21" s="347">
        <f t="shared" si="3"/>
        <v>0</v>
      </c>
      <c r="K21" s="347">
        <f t="shared" si="4"/>
        <v>0</v>
      </c>
      <c r="L21" s="347">
        <f t="shared" si="5"/>
        <v>0</v>
      </c>
      <c r="M21" s="347">
        <f t="shared" si="6"/>
        <v>0</v>
      </c>
      <c r="N21" s="347">
        <f t="shared" ref="N21:Q25" si="8">M21*$N$6+M21</f>
        <v>0</v>
      </c>
      <c r="O21" s="347">
        <f t="shared" si="8"/>
        <v>0</v>
      </c>
      <c r="P21" s="347">
        <f t="shared" si="8"/>
        <v>0</v>
      </c>
      <c r="Q21" s="347">
        <f t="shared" si="8"/>
        <v>0</v>
      </c>
    </row>
    <row r="22" spans="1:17" ht="26.25" customHeight="1" x14ac:dyDescent="0.2">
      <c r="A22" s="343"/>
      <c r="B22" s="195" t="s">
        <v>647</v>
      </c>
      <c r="C22" s="125"/>
      <c r="D22" s="121">
        <v>5.6</v>
      </c>
      <c r="E22" s="346">
        <v>7.13</v>
      </c>
      <c r="F22" s="347">
        <f t="shared" si="0"/>
        <v>7.843</v>
      </c>
      <c r="G22" s="347">
        <f t="shared" si="1"/>
        <v>8.6273</v>
      </c>
      <c r="H22" s="347">
        <v>9.49</v>
      </c>
      <c r="I22" s="347">
        <f t="shared" si="2"/>
        <v>10.10685</v>
      </c>
      <c r="J22" s="347">
        <f t="shared" si="3"/>
        <v>10.612192499999999</v>
      </c>
      <c r="K22" s="347">
        <f t="shared" si="4"/>
        <v>10.511123999999999</v>
      </c>
      <c r="L22" s="347">
        <f t="shared" si="5"/>
        <v>10.308987</v>
      </c>
      <c r="M22" s="347">
        <v>11.03</v>
      </c>
      <c r="N22" s="347">
        <f t="shared" si="8"/>
        <v>11.691799999999999</v>
      </c>
      <c r="O22" s="347">
        <f t="shared" si="8"/>
        <v>12.393307999999999</v>
      </c>
      <c r="P22" s="347">
        <f t="shared" si="8"/>
        <v>13.136906479999999</v>
      </c>
      <c r="Q22" s="347">
        <f t="shared" si="8"/>
        <v>13.925120868799999</v>
      </c>
    </row>
    <row r="23" spans="1:17" ht="26.25" customHeight="1" x14ac:dyDescent="0.2">
      <c r="A23" s="343"/>
      <c r="B23" s="195" t="s">
        <v>648</v>
      </c>
      <c r="C23" s="125"/>
      <c r="D23" s="121">
        <v>5.6</v>
      </c>
      <c r="E23" s="346">
        <v>7.13</v>
      </c>
      <c r="F23" s="347">
        <f t="shared" si="0"/>
        <v>7.843</v>
      </c>
      <c r="G23" s="347">
        <f t="shared" si="1"/>
        <v>8.6273</v>
      </c>
      <c r="H23" s="347">
        <v>9.49</v>
      </c>
      <c r="I23" s="347">
        <f t="shared" si="2"/>
        <v>10.10685</v>
      </c>
      <c r="J23" s="347">
        <f t="shared" si="3"/>
        <v>10.612192499999999</v>
      </c>
      <c r="K23" s="347">
        <f t="shared" si="4"/>
        <v>10.511123999999999</v>
      </c>
      <c r="L23" s="347">
        <f t="shared" si="5"/>
        <v>10.308987</v>
      </c>
      <c r="M23" s="347">
        <v>11.03</v>
      </c>
      <c r="N23" s="347">
        <f t="shared" si="8"/>
        <v>11.691799999999999</v>
      </c>
      <c r="O23" s="347">
        <f t="shared" si="8"/>
        <v>12.393307999999999</v>
      </c>
      <c r="P23" s="347">
        <f t="shared" si="8"/>
        <v>13.136906479999999</v>
      </c>
      <c r="Q23" s="347">
        <f t="shared" si="8"/>
        <v>13.925120868799999</v>
      </c>
    </row>
    <row r="24" spans="1:17" ht="26.25" customHeight="1" x14ac:dyDescent="0.2">
      <c r="A24" s="343"/>
      <c r="B24" s="195" t="s">
        <v>649</v>
      </c>
      <c r="C24" s="125"/>
      <c r="D24" s="121">
        <v>6.1</v>
      </c>
      <c r="E24" s="346">
        <v>7.71</v>
      </c>
      <c r="F24" s="347">
        <f t="shared" si="0"/>
        <v>8.4809999999999999</v>
      </c>
      <c r="G24" s="347">
        <f t="shared" si="1"/>
        <v>9.3291000000000004</v>
      </c>
      <c r="H24" s="347">
        <v>10.26</v>
      </c>
      <c r="I24" s="347">
        <f t="shared" si="2"/>
        <v>10.9269</v>
      </c>
      <c r="J24" s="347">
        <f t="shared" si="3"/>
        <v>11.473245</v>
      </c>
      <c r="K24" s="347">
        <f t="shared" si="4"/>
        <v>11.363975999999999</v>
      </c>
      <c r="L24" s="347">
        <f t="shared" si="5"/>
        <v>11.145438</v>
      </c>
      <c r="M24" s="347">
        <v>12.04</v>
      </c>
      <c r="N24" s="347">
        <f t="shared" si="8"/>
        <v>12.7624</v>
      </c>
      <c r="O24" s="347">
        <f t="shared" si="8"/>
        <v>13.528143999999999</v>
      </c>
      <c r="P24" s="347">
        <f t="shared" si="8"/>
        <v>14.339832639999999</v>
      </c>
      <c r="Q24" s="347">
        <f t="shared" si="8"/>
        <v>15.2002225984</v>
      </c>
    </row>
    <row r="25" spans="1:17" ht="26.25" customHeight="1" x14ac:dyDescent="0.2">
      <c r="A25" s="343"/>
      <c r="B25" s="198" t="s">
        <v>650</v>
      </c>
      <c r="C25" s="125"/>
      <c r="D25" s="121">
        <v>7</v>
      </c>
      <c r="E25" s="346">
        <v>8.86</v>
      </c>
      <c r="F25" s="347">
        <f t="shared" si="0"/>
        <v>9.7459999999999987</v>
      </c>
      <c r="G25" s="347">
        <f t="shared" si="1"/>
        <v>10.720599999999999</v>
      </c>
      <c r="H25" s="347">
        <v>11.79</v>
      </c>
      <c r="I25" s="347">
        <f t="shared" si="2"/>
        <v>12.556349999999998</v>
      </c>
      <c r="J25" s="347">
        <f t="shared" si="3"/>
        <v>13.184167499999997</v>
      </c>
      <c r="K25" s="347">
        <f t="shared" si="4"/>
        <v>13.058603999999999</v>
      </c>
      <c r="L25" s="347">
        <f t="shared" si="5"/>
        <v>12.807476999999999</v>
      </c>
      <c r="M25" s="347">
        <f t="shared" si="6"/>
        <v>13.975217549999996</v>
      </c>
      <c r="N25" s="347">
        <f t="shared" si="8"/>
        <v>14.813730602999996</v>
      </c>
      <c r="O25" s="347">
        <f t="shared" si="8"/>
        <v>15.702554439179996</v>
      </c>
      <c r="P25" s="347">
        <f t="shared" si="8"/>
        <v>16.644707705530795</v>
      </c>
      <c r="Q25" s="347">
        <f t="shared" si="8"/>
        <v>17.643390167862641</v>
      </c>
    </row>
    <row r="26" spans="1:17" ht="26.25" customHeight="1" thickBot="1" x14ac:dyDescent="0.25">
      <c r="A26" s="350"/>
      <c r="B26" s="149"/>
      <c r="C26" s="134"/>
      <c r="D26" s="82"/>
      <c r="E26" s="364"/>
      <c r="F26" s="365"/>
      <c r="G26" s="366"/>
      <c r="H26" s="366"/>
      <c r="I26" s="366"/>
      <c r="J26" s="366"/>
      <c r="K26" s="366"/>
      <c r="L26" s="366"/>
      <c r="M26" s="366"/>
      <c r="N26" s="366"/>
      <c r="O26" s="366"/>
      <c r="P26" s="366"/>
      <c r="Q26" s="366"/>
    </row>
    <row r="27" spans="1:17" ht="26.25" customHeight="1" x14ac:dyDescent="0.2">
      <c r="A27" s="338"/>
      <c r="B27" s="264" t="s">
        <v>776</v>
      </c>
      <c r="C27" s="96"/>
      <c r="D27" s="95"/>
      <c r="E27" s="361"/>
      <c r="F27" s="362"/>
      <c r="G27" s="345"/>
      <c r="H27" s="345"/>
      <c r="I27" s="345"/>
      <c r="J27" s="345"/>
      <c r="K27" s="345"/>
      <c r="L27" s="345"/>
      <c r="M27" s="345"/>
      <c r="N27" s="345"/>
      <c r="O27" s="345"/>
      <c r="P27" s="345"/>
      <c r="Q27" s="345"/>
    </row>
    <row r="28" spans="1:17" ht="26.25" customHeight="1" x14ac:dyDescent="0.2">
      <c r="A28" s="343">
        <v>2</v>
      </c>
      <c r="B28" s="193" t="s">
        <v>777</v>
      </c>
      <c r="C28" s="96"/>
      <c r="D28" s="95"/>
      <c r="E28" s="361"/>
      <c r="F28" s="362"/>
      <c r="G28" s="345"/>
      <c r="H28" s="345"/>
      <c r="I28" s="345"/>
      <c r="J28" s="345"/>
      <c r="K28" s="345"/>
      <c r="L28" s="345"/>
      <c r="M28" s="345"/>
      <c r="N28" s="345"/>
      <c r="O28" s="345"/>
      <c r="P28" s="345"/>
      <c r="Q28" s="345"/>
    </row>
    <row r="29" spans="1:17" ht="26.25" customHeight="1" x14ac:dyDescent="0.2">
      <c r="A29" s="343"/>
      <c r="B29" s="193" t="s">
        <v>674</v>
      </c>
      <c r="C29" s="96"/>
      <c r="D29" s="95"/>
      <c r="E29" s="361"/>
      <c r="F29" s="362"/>
      <c r="G29" s="345"/>
      <c r="H29" s="345"/>
      <c r="I29" s="345"/>
      <c r="J29" s="345"/>
      <c r="K29" s="345"/>
      <c r="L29" s="345"/>
      <c r="M29" s="345"/>
      <c r="N29" s="345"/>
      <c r="O29" s="345"/>
      <c r="P29" s="345"/>
      <c r="Q29" s="345"/>
    </row>
    <row r="30" spans="1:17" ht="26.25" customHeight="1" x14ac:dyDescent="0.2">
      <c r="A30" s="343" t="s">
        <v>600</v>
      </c>
      <c r="B30" s="198" t="s">
        <v>651</v>
      </c>
      <c r="C30" s="96"/>
      <c r="D30" s="139">
        <v>23.9</v>
      </c>
      <c r="E30" s="346">
        <v>30.25</v>
      </c>
      <c r="F30" s="347">
        <f>E30*$F$6+E30</f>
        <v>33.274999999999999</v>
      </c>
      <c r="G30" s="347">
        <f>F30*$G$6+F30</f>
        <v>36.602499999999999</v>
      </c>
      <c r="H30" s="347">
        <v>40.26</v>
      </c>
      <c r="I30" s="347">
        <f>H30*$I$6+H30</f>
        <v>42.876899999999999</v>
      </c>
      <c r="J30" s="347">
        <f>I30*$J$6+I30</f>
        <v>45.020744999999998</v>
      </c>
      <c r="K30" s="347">
        <f t="shared" ref="K30" si="9">I30*$K$6+I30</f>
        <v>44.591976000000003</v>
      </c>
      <c r="L30" s="347">
        <f t="shared" ref="L30" si="10">I30*$L$6+I30</f>
        <v>43.734437999999997</v>
      </c>
      <c r="M30" s="347">
        <f>J30*$M$6+J30</f>
        <v>47.721989699999995</v>
      </c>
      <c r="N30" s="347">
        <f t="shared" ref="N30:Q30" si="11">M30*$N$6+M30</f>
        <v>50.585309081999995</v>
      </c>
      <c r="O30" s="347">
        <f t="shared" si="11"/>
        <v>53.620427626919991</v>
      </c>
      <c r="P30" s="347">
        <f t="shared" si="11"/>
        <v>56.837653284535193</v>
      </c>
      <c r="Q30" s="347">
        <f t="shared" si="11"/>
        <v>60.247912481607301</v>
      </c>
    </row>
    <row r="31" spans="1:17" ht="30" customHeight="1" x14ac:dyDescent="0.2">
      <c r="A31" s="343" t="s">
        <v>601</v>
      </c>
      <c r="B31" s="198" t="s">
        <v>652</v>
      </c>
      <c r="C31" s="96"/>
      <c r="D31" s="90"/>
      <c r="E31" s="367"/>
      <c r="F31" s="368"/>
      <c r="G31" s="345"/>
      <c r="H31" s="345"/>
      <c r="I31" s="345"/>
      <c r="J31" s="345"/>
      <c r="K31" s="345"/>
      <c r="L31" s="345"/>
      <c r="M31" s="345"/>
      <c r="N31" s="345"/>
      <c r="O31" s="345"/>
      <c r="P31" s="345"/>
      <c r="Q31" s="345"/>
    </row>
    <row r="32" spans="1:17" ht="33" customHeight="1" x14ac:dyDescent="0.2">
      <c r="A32" s="343" t="s">
        <v>636</v>
      </c>
      <c r="B32" s="198" t="s">
        <v>653</v>
      </c>
      <c r="C32" s="96"/>
      <c r="D32" s="95"/>
      <c r="E32" s="367"/>
      <c r="F32" s="362"/>
      <c r="G32" s="345"/>
      <c r="H32" s="345"/>
      <c r="I32" s="345"/>
      <c r="J32" s="345"/>
      <c r="K32" s="345"/>
      <c r="L32" s="345"/>
      <c r="M32" s="345"/>
      <c r="N32" s="345"/>
      <c r="O32" s="345"/>
      <c r="P32" s="345"/>
      <c r="Q32" s="345"/>
    </row>
    <row r="33" spans="1:17" ht="26.25" customHeight="1" x14ac:dyDescent="0.2">
      <c r="A33" s="343"/>
      <c r="B33" s="195" t="s">
        <v>647</v>
      </c>
      <c r="C33" s="125"/>
      <c r="D33" s="121">
        <v>5.6</v>
      </c>
      <c r="E33" s="346">
        <v>7.13</v>
      </c>
      <c r="F33" s="347">
        <f>E33*$F$6+E33</f>
        <v>7.843</v>
      </c>
      <c r="G33" s="347">
        <f>F33*$G$6+F33</f>
        <v>8.6273</v>
      </c>
      <c r="H33" s="347">
        <v>9.49</v>
      </c>
      <c r="I33" s="347">
        <f t="shared" ref="I33:I36" si="12">H33*$I$6+H33</f>
        <v>10.10685</v>
      </c>
      <c r="J33" s="347">
        <f t="shared" ref="J33:J36" si="13">I33*$J$6+I33</f>
        <v>10.612192499999999</v>
      </c>
      <c r="K33" s="347">
        <f t="shared" ref="K33:K36" si="14">I33*$K$6+I33</f>
        <v>10.511123999999999</v>
      </c>
      <c r="L33" s="347">
        <f t="shared" ref="L33:L36" si="15">I33*$L$6+I33</f>
        <v>10.308987</v>
      </c>
      <c r="M33" s="347">
        <v>11.03</v>
      </c>
      <c r="N33" s="347">
        <f t="shared" ref="N33:Q36" si="16">M33*$N$6+M33</f>
        <v>11.691799999999999</v>
      </c>
      <c r="O33" s="347">
        <f t="shared" si="16"/>
        <v>12.393307999999999</v>
      </c>
      <c r="P33" s="347">
        <f t="shared" si="16"/>
        <v>13.136906479999999</v>
      </c>
      <c r="Q33" s="347">
        <f t="shared" si="16"/>
        <v>13.925120868799999</v>
      </c>
    </row>
    <row r="34" spans="1:17" ht="26.25" customHeight="1" x14ac:dyDescent="0.2">
      <c r="A34" s="343"/>
      <c r="B34" s="195" t="s">
        <v>648</v>
      </c>
      <c r="C34" s="125">
        <v>4.2</v>
      </c>
      <c r="D34" s="121">
        <v>5.6</v>
      </c>
      <c r="E34" s="346">
        <v>7.13</v>
      </c>
      <c r="F34" s="347">
        <f>E34*$F$6+E34</f>
        <v>7.843</v>
      </c>
      <c r="G34" s="347">
        <f>F34*$G$6+F34</f>
        <v>8.6273</v>
      </c>
      <c r="H34" s="347">
        <f>G34*$H$6+G34</f>
        <v>9.4900300000000009</v>
      </c>
      <c r="I34" s="347">
        <f t="shared" si="12"/>
        <v>10.106881950000002</v>
      </c>
      <c r="J34" s="347">
        <f t="shared" si="13"/>
        <v>10.612226047500002</v>
      </c>
      <c r="K34" s="347">
        <f t="shared" si="14"/>
        <v>10.511157228000002</v>
      </c>
      <c r="L34" s="347">
        <f t="shared" si="15"/>
        <v>10.309019589000002</v>
      </c>
      <c r="M34" s="347">
        <v>11.03</v>
      </c>
      <c r="N34" s="347">
        <f t="shared" si="16"/>
        <v>11.691799999999999</v>
      </c>
      <c r="O34" s="347">
        <f t="shared" si="16"/>
        <v>12.393307999999999</v>
      </c>
      <c r="P34" s="347">
        <f t="shared" si="16"/>
        <v>13.136906479999999</v>
      </c>
      <c r="Q34" s="347">
        <f t="shared" si="16"/>
        <v>13.925120868799999</v>
      </c>
    </row>
    <row r="35" spans="1:17" ht="26.25" customHeight="1" x14ac:dyDescent="0.2">
      <c r="A35" s="343"/>
      <c r="B35" s="195" t="s">
        <v>649</v>
      </c>
      <c r="C35" s="125"/>
      <c r="D35" s="121">
        <v>6.1</v>
      </c>
      <c r="E35" s="346">
        <v>7.71</v>
      </c>
      <c r="F35" s="347">
        <f>E35*$F$6+E35</f>
        <v>8.4809999999999999</v>
      </c>
      <c r="G35" s="347">
        <f>F35*$G$6+F35</f>
        <v>9.3291000000000004</v>
      </c>
      <c r="H35" s="347">
        <f>G35*$H$6+G35</f>
        <v>10.26201</v>
      </c>
      <c r="I35" s="347">
        <f t="shared" si="12"/>
        <v>10.929040650000001</v>
      </c>
      <c r="J35" s="347">
        <f t="shared" si="13"/>
        <v>11.475492682500001</v>
      </c>
      <c r="K35" s="347">
        <f t="shared" si="14"/>
        <v>11.366202276000001</v>
      </c>
      <c r="L35" s="347">
        <f t="shared" si="15"/>
        <v>11.147621463000002</v>
      </c>
      <c r="M35" s="347">
        <v>12.04</v>
      </c>
      <c r="N35" s="347">
        <f t="shared" si="16"/>
        <v>12.7624</v>
      </c>
      <c r="O35" s="347">
        <f t="shared" si="16"/>
        <v>13.528143999999999</v>
      </c>
      <c r="P35" s="347">
        <f t="shared" si="16"/>
        <v>14.339832639999999</v>
      </c>
      <c r="Q35" s="347">
        <f t="shared" si="16"/>
        <v>15.2002225984</v>
      </c>
    </row>
    <row r="36" spans="1:17" ht="26.25" customHeight="1" x14ac:dyDescent="0.2">
      <c r="A36" s="343"/>
      <c r="B36" s="198" t="s">
        <v>650</v>
      </c>
      <c r="C36" s="125"/>
      <c r="D36" s="121">
        <v>7</v>
      </c>
      <c r="E36" s="346">
        <v>8.86</v>
      </c>
      <c r="F36" s="347">
        <f>E36*$F$6+E36</f>
        <v>9.7459999999999987</v>
      </c>
      <c r="G36" s="347">
        <f>F36*$G$6+F36</f>
        <v>10.720599999999999</v>
      </c>
      <c r="H36" s="347">
        <f>G36*$H$6+G36</f>
        <v>11.79266</v>
      </c>
      <c r="I36" s="347">
        <f t="shared" si="12"/>
        <v>12.5591829</v>
      </c>
      <c r="J36" s="347">
        <f t="shared" si="13"/>
        <v>13.187142045</v>
      </c>
      <c r="K36" s="347">
        <f t="shared" si="14"/>
        <v>13.061550216000001</v>
      </c>
      <c r="L36" s="347">
        <f t="shared" si="15"/>
        <v>12.810366558</v>
      </c>
      <c r="M36" s="347">
        <f>J36*$M$6+J36</f>
        <v>13.978370567700001</v>
      </c>
      <c r="N36" s="347">
        <f t="shared" si="16"/>
        <v>14.817072801762</v>
      </c>
      <c r="O36" s="347">
        <f t="shared" si="16"/>
        <v>15.70609716986772</v>
      </c>
      <c r="P36" s="347">
        <f t="shared" si="16"/>
        <v>16.648463000059781</v>
      </c>
      <c r="Q36" s="347">
        <f t="shared" si="16"/>
        <v>17.647370780063369</v>
      </c>
    </row>
    <row r="37" spans="1:17" ht="26.25" customHeight="1" x14ac:dyDescent="0.2">
      <c r="A37" s="343"/>
      <c r="B37" s="359" t="s">
        <v>287</v>
      </c>
      <c r="C37" s="96"/>
      <c r="D37" s="95"/>
      <c r="E37" s="367"/>
      <c r="F37" s="362"/>
      <c r="G37" s="345"/>
      <c r="H37" s="345"/>
      <c r="I37" s="345"/>
      <c r="J37" s="345"/>
      <c r="K37" s="345"/>
      <c r="L37" s="345"/>
      <c r="M37" s="345"/>
      <c r="N37" s="345"/>
      <c r="O37" s="345"/>
      <c r="P37" s="345"/>
      <c r="Q37" s="345"/>
    </row>
    <row r="38" spans="1:17" ht="29.25" customHeight="1" x14ac:dyDescent="0.2">
      <c r="A38" s="343"/>
      <c r="B38" s="195" t="s">
        <v>288</v>
      </c>
      <c r="C38" s="96" t="s">
        <v>282</v>
      </c>
      <c r="D38" s="130" t="s">
        <v>282</v>
      </c>
      <c r="E38" s="369" t="s">
        <v>282</v>
      </c>
      <c r="F38" s="349" t="s">
        <v>282</v>
      </c>
      <c r="G38" s="349" t="s">
        <v>282</v>
      </c>
      <c r="H38" s="349" t="s">
        <v>282</v>
      </c>
      <c r="I38" s="349" t="s">
        <v>282</v>
      </c>
      <c r="J38" s="349" t="s">
        <v>282</v>
      </c>
      <c r="K38" s="349" t="s">
        <v>282</v>
      </c>
      <c r="L38" s="349" t="s">
        <v>282</v>
      </c>
      <c r="M38" s="349" t="s">
        <v>282</v>
      </c>
      <c r="N38" s="349" t="s">
        <v>282</v>
      </c>
      <c r="O38" s="349" t="s">
        <v>282</v>
      </c>
      <c r="P38" s="349" t="s">
        <v>282</v>
      </c>
      <c r="Q38" s="349" t="s">
        <v>282</v>
      </c>
    </row>
    <row r="39" spans="1:17" ht="29.25" customHeight="1" x14ac:dyDescent="0.2">
      <c r="A39" s="343"/>
      <c r="B39" s="195" t="s">
        <v>647</v>
      </c>
      <c r="C39" s="125"/>
      <c r="D39" s="127" t="s">
        <v>331</v>
      </c>
      <c r="E39" s="369" t="s">
        <v>331</v>
      </c>
      <c r="F39" s="349" t="s">
        <v>331</v>
      </c>
      <c r="G39" s="349" t="s">
        <v>331</v>
      </c>
      <c r="H39" s="349" t="s">
        <v>331</v>
      </c>
      <c r="I39" s="349" t="s">
        <v>331</v>
      </c>
      <c r="J39" s="349" t="s">
        <v>331</v>
      </c>
      <c r="K39" s="349" t="s">
        <v>331</v>
      </c>
      <c r="L39" s="349" t="s">
        <v>331</v>
      </c>
      <c r="M39" s="349" t="s">
        <v>331</v>
      </c>
      <c r="N39" s="349" t="s">
        <v>331</v>
      </c>
      <c r="O39" s="349" t="s">
        <v>331</v>
      </c>
      <c r="P39" s="349" t="s">
        <v>331</v>
      </c>
      <c r="Q39" s="349" t="s">
        <v>331</v>
      </c>
    </row>
    <row r="40" spans="1:17" ht="26.25" customHeight="1" x14ac:dyDescent="0.2">
      <c r="A40" s="343"/>
      <c r="B40" s="195" t="s">
        <v>648</v>
      </c>
      <c r="C40" s="125">
        <v>4.2</v>
      </c>
      <c r="D40" s="121">
        <v>5.6</v>
      </c>
      <c r="E40" s="346">
        <v>7.13</v>
      </c>
      <c r="F40" s="347">
        <f>E40*$F$6+E40</f>
        <v>7.843</v>
      </c>
      <c r="G40" s="347">
        <f>F40*$G$6+F40</f>
        <v>8.6273</v>
      </c>
      <c r="H40" s="347">
        <v>9.49</v>
      </c>
      <c r="I40" s="347">
        <f t="shared" ref="I40:I42" si="17">H40*$I$6+H40</f>
        <v>10.10685</v>
      </c>
      <c r="J40" s="347">
        <f t="shared" ref="J40:J42" si="18">I40*$J$6+I40</f>
        <v>10.612192499999999</v>
      </c>
      <c r="K40" s="347">
        <f t="shared" ref="K40:K42" si="19">I40*$K$6+I40</f>
        <v>10.511123999999999</v>
      </c>
      <c r="L40" s="347">
        <f t="shared" ref="L40:L42" si="20">I40*$L$6+I40</f>
        <v>10.308987</v>
      </c>
      <c r="M40" s="347">
        <v>11.03</v>
      </c>
      <c r="N40" s="347">
        <f t="shared" ref="N40:Q42" si="21">M40*$N$6+M40</f>
        <v>11.691799999999999</v>
      </c>
      <c r="O40" s="347">
        <f t="shared" si="21"/>
        <v>12.393307999999999</v>
      </c>
      <c r="P40" s="347">
        <f t="shared" si="21"/>
        <v>13.136906479999999</v>
      </c>
      <c r="Q40" s="347">
        <f t="shared" si="21"/>
        <v>13.925120868799999</v>
      </c>
    </row>
    <row r="41" spans="1:17" ht="26.25" customHeight="1" x14ac:dyDescent="0.2">
      <c r="A41" s="343"/>
      <c r="B41" s="195" t="s">
        <v>649</v>
      </c>
      <c r="C41" s="125"/>
      <c r="D41" s="121">
        <v>6.1</v>
      </c>
      <c r="E41" s="346">
        <v>7.71</v>
      </c>
      <c r="F41" s="347">
        <f>E41*$F$6+E41</f>
        <v>8.4809999999999999</v>
      </c>
      <c r="G41" s="347">
        <f>F41*$G$6+F41</f>
        <v>9.3291000000000004</v>
      </c>
      <c r="H41" s="347">
        <v>9.49</v>
      </c>
      <c r="I41" s="347">
        <f t="shared" si="17"/>
        <v>10.10685</v>
      </c>
      <c r="J41" s="347">
        <f t="shared" si="18"/>
        <v>10.612192499999999</v>
      </c>
      <c r="K41" s="347">
        <f t="shared" si="19"/>
        <v>10.511123999999999</v>
      </c>
      <c r="L41" s="347">
        <f t="shared" si="20"/>
        <v>10.308987</v>
      </c>
      <c r="M41" s="347">
        <v>11.03</v>
      </c>
      <c r="N41" s="347">
        <f t="shared" si="21"/>
        <v>11.691799999999999</v>
      </c>
      <c r="O41" s="347">
        <f t="shared" si="21"/>
        <v>12.393307999999999</v>
      </c>
      <c r="P41" s="347">
        <f t="shared" si="21"/>
        <v>13.136906479999999</v>
      </c>
      <c r="Q41" s="347">
        <f t="shared" si="21"/>
        <v>13.925120868799999</v>
      </c>
    </row>
    <row r="42" spans="1:17" ht="26.25" customHeight="1" x14ac:dyDescent="0.2">
      <c r="A42" s="343"/>
      <c r="B42" s="198" t="s">
        <v>650</v>
      </c>
      <c r="C42" s="125"/>
      <c r="D42" s="121">
        <v>7</v>
      </c>
      <c r="E42" s="346">
        <v>8.86</v>
      </c>
      <c r="F42" s="347">
        <f>E42*$F$6+E42</f>
        <v>9.7459999999999987</v>
      </c>
      <c r="G42" s="347">
        <f>F42*$G$6+F42</f>
        <v>10.720599999999999</v>
      </c>
      <c r="H42" s="347">
        <v>10.26</v>
      </c>
      <c r="I42" s="347">
        <f t="shared" si="17"/>
        <v>10.9269</v>
      </c>
      <c r="J42" s="347">
        <f t="shared" si="18"/>
        <v>11.473245</v>
      </c>
      <c r="K42" s="347">
        <f t="shared" si="19"/>
        <v>11.363975999999999</v>
      </c>
      <c r="L42" s="347">
        <f t="shared" si="20"/>
        <v>11.145438</v>
      </c>
      <c r="M42" s="347">
        <v>12.04</v>
      </c>
      <c r="N42" s="347">
        <f t="shared" si="21"/>
        <v>12.7624</v>
      </c>
      <c r="O42" s="347">
        <f t="shared" si="21"/>
        <v>13.528143999999999</v>
      </c>
      <c r="P42" s="347">
        <f t="shared" si="21"/>
        <v>14.339832639999999</v>
      </c>
      <c r="Q42" s="347">
        <f t="shared" si="21"/>
        <v>15.2002225984</v>
      </c>
    </row>
    <row r="43" spans="1:17" ht="26.25" customHeight="1" x14ac:dyDescent="0.2">
      <c r="A43" s="343"/>
      <c r="B43" s="195" t="s">
        <v>281</v>
      </c>
      <c r="C43" s="96"/>
      <c r="D43" s="95"/>
      <c r="E43" s="367"/>
      <c r="F43" s="362"/>
      <c r="G43" s="345"/>
      <c r="H43" s="345"/>
      <c r="I43" s="345"/>
      <c r="J43" s="345"/>
      <c r="K43" s="345"/>
      <c r="L43" s="345"/>
      <c r="M43" s="345"/>
      <c r="N43" s="345"/>
      <c r="O43" s="345"/>
      <c r="P43" s="345"/>
      <c r="Q43" s="345"/>
    </row>
    <row r="44" spans="1:17" ht="26.25" customHeight="1" x14ac:dyDescent="0.2">
      <c r="A44" s="343"/>
      <c r="B44" s="359" t="s">
        <v>289</v>
      </c>
      <c r="C44" s="96"/>
      <c r="D44" s="95"/>
      <c r="E44" s="367"/>
      <c r="F44" s="362"/>
      <c r="G44" s="345"/>
      <c r="H44" s="345"/>
      <c r="I44" s="345"/>
      <c r="J44" s="345"/>
      <c r="K44" s="345"/>
      <c r="L44" s="345"/>
      <c r="M44" s="345"/>
      <c r="N44" s="345"/>
      <c r="O44" s="345"/>
      <c r="P44" s="345"/>
      <c r="Q44" s="345"/>
    </row>
    <row r="45" spans="1:17" ht="28.5" customHeight="1" x14ac:dyDescent="0.2">
      <c r="A45" s="343" t="s">
        <v>637</v>
      </c>
      <c r="B45" s="195" t="s">
        <v>667</v>
      </c>
      <c r="C45" s="125">
        <v>4.2</v>
      </c>
      <c r="D45" s="121">
        <v>5.6</v>
      </c>
      <c r="E45" s="346">
        <v>7.13</v>
      </c>
      <c r="F45" s="347">
        <f>E45*$F$6+E45</f>
        <v>7.843</v>
      </c>
      <c r="G45" s="347">
        <f>F45*$G$6+F45</f>
        <v>8.6273</v>
      </c>
      <c r="H45" s="347">
        <v>9.49</v>
      </c>
      <c r="I45" s="347">
        <f>H45*$I$6+H45</f>
        <v>10.10685</v>
      </c>
      <c r="J45" s="347">
        <f>I45*$J$6+I45</f>
        <v>10.612192499999999</v>
      </c>
      <c r="K45" s="347">
        <f t="shared" ref="K45" si="22">I45*$K$6+I45</f>
        <v>10.511123999999999</v>
      </c>
      <c r="L45" s="347">
        <f t="shared" ref="L45" si="23">I45*$L$6+I45</f>
        <v>10.308987</v>
      </c>
      <c r="M45" s="347">
        <f>J45*$M$6+J45</f>
        <v>11.248924049999999</v>
      </c>
      <c r="N45" s="347">
        <f t="shared" ref="N45:Q47" si="24">M45*$N$6+M45</f>
        <v>11.923859493</v>
      </c>
      <c r="O45" s="347">
        <f t="shared" si="24"/>
        <v>12.63929106258</v>
      </c>
      <c r="P45" s="347">
        <f t="shared" si="24"/>
        <v>13.3976485263348</v>
      </c>
      <c r="Q45" s="347">
        <f t="shared" si="24"/>
        <v>14.201507437914888</v>
      </c>
    </row>
    <row r="46" spans="1:17" ht="26.25" customHeight="1" x14ac:dyDescent="0.2">
      <c r="A46" s="343"/>
      <c r="B46" s="195" t="s">
        <v>290</v>
      </c>
      <c r="C46" s="95"/>
      <c r="D46" s="95"/>
      <c r="E46" s="367"/>
      <c r="F46" s="362"/>
      <c r="G46" s="345"/>
      <c r="H46" s="345"/>
      <c r="I46" s="345"/>
      <c r="J46" s="345"/>
      <c r="K46" s="345"/>
      <c r="L46" s="345"/>
      <c r="M46" s="345"/>
      <c r="N46" s="345"/>
      <c r="O46" s="345"/>
      <c r="P46" s="345"/>
      <c r="Q46" s="345"/>
    </row>
    <row r="47" spans="1:17" ht="26.25" customHeight="1" x14ac:dyDescent="0.2">
      <c r="A47" s="343"/>
      <c r="B47" s="370" t="s">
        <v>550</v>
      </c>
      <c r="C47" s="125">
        <v>25.2</v>
      </c>
      <c r="D47" s="121">
        <v>33.700000000000003</v>
      </c>
      <c r="E47" s="346">
        <v>42.67</v>
      </c>
      <c r="F47" s="347">
        <f>E47*$F$6+E47</f>
        <v>46.937000000000005</v>
      </c>
      <c r="G47" s="347">
        <f>F47*$G$6+F47</f>
        <v>51.630700000000004</v>
      </c>
      <c r="H47" s="347">
        <v>56.79</v>
      </c>
      <c r="I47" s="347">
        <f>H47*$I$6+H47</f>
        <v>60.481349999999999</v>
      </c>
      <c r="J47" s="347">
        <f>I47*$J$6+I47</f>
        <v>63.5054175</v>
      </c>
      <c r="K47" s="347">
        <f t="shared" ref="K47" si="25">I47*$K$6+I47</f>
        <v>62.900604000000001</v>
      </c>
      <c r="L47" s="347">
        <f t="shared" ref="L47" si="26">I47*$L$6+I47</f>
        <v>61.690976999999997</v>
      </c>
      <c r="M47" s="347">
        <f>J47*$M$6+J47</f>
        <v>67.315742549999996</v>
      </c>
      <c r="N47" s="347">
        <f t="shared" si="24"/>
        <v>71.354687102999989</v>
      </c>
      <c r="O47" s="347">
        <f t="shared" si="24"/>
        <v>75.635968329179988</v>
      </c>
      <c r="P47" s="347">
        <f t="shared" si="24"/>
        <v>80.174126428930791</v>
      </c>
      <c r="Q47" s="347">
        <f t="shared" si="24"/>
        <v>84.984574014666634</v>
      </c>
    </row>
    <row r="48" spans="1:17" ht="26.25" customHeight="1" x14ac:dyDescent="0.2">
      <c r="A48" s="343"/>
      <c r="B48" s="195"/>
      <c r="C48" s="96"/>
      <c r="D48" s="95"/>
      <c r="E48" s="367"/>
      <c r="F48" s="362"/>
      <c r="G48" s="345"/>
      <c r="H48" s="345"/>
      <c r="I48" s="345"/>
      <c r="J48" s="345"/>
      <c r="K48" s="345"/>
      <c r="L48" s="345"/>
      <c r="M48" s="345"/>
      <c r="N48" s="345"/>
      <c r="O48" s="345"/>
      <c r="P48" s="345"/>
      <c r="Q48" s="345"/>
    </row>
    <row r="49" spans="1:17" ht="26.25" customHeight="1" x14ac:dyDescent="0.2">
      <c r="A49" s="343">
        <v>3</v>
      </c>
      <c r="B49" s="196" t="s">
        <v>778</v>
      </c>
      <c r="C49" s="96"/>
      <c r="D49" s="95"/>
      <c r="E49" s="367"/>
      <c r="F49" s="362"/>
      <c r="G49" s="345"/>
      <c r="H49" s="345"/>
      <c r="I49" s="345"/>
      <c r="J49" s="345"/>
      <c r="K49" s="345"/>
      <c r="L49" s="345"/>
      <c r="M49" s="345"/>
      <c r="N49" s="345"/>
      <c r="O49" s="345"/>
      <c r="P49" s="345"/>
      <c r="Q49" s="345"/>
    </row>
    <row r="50" spans="1:17" ht="26.25" customHeight="1" x14ac:dyDescent="0.2">
      <c r="A50" s="343"/>
      <c r="B50" s="195" t="s">
        <v>779</v>
      </c>
      <c r="C50" s="96"/>
      <c r="D50" s="95"/>
      <c r="E50" s="367"/>
      <c r="F50" s="362"/>
      <c r="G50" s="345"/>
      <c r="H50" s="345"/>
      <c r="I50" s="345"/>
      <c r="J50" s="345"/>
      <c r="K50" s="345"/>
      <c r="L50" s="345"/>
      <c r="M50" s="345"/>
      <c r="N50" s="345"/>
      <c r="O50" s="345"/>
      <c r="P50" s="345"/>
      <c r="Q50" s="345"/>
    </row>
    <row r="51" spans="1:17" ht="39" customHeight="1" x14ac:dyDescent="0.2">
      <c r="A51" s="343" t="s">
        <v>600</v>
      </c>
      <c r="B51" s="198" t="s">
        <v>668</v>
      </c>
      <c r="C51" s="96"/>
      <c r="D51" s="127" t="s">
        <v>551</v>
      </c>
      <c r="E51" s="369" t="s">
        <v>551</v>
      </c>
      <c r="F51" s="349" t="s">
        <v>551</v>
      </c>
      <c r="G51" s="349" t="s">
        <v>551</v>
      </c>
      <c r="H51" s="349" t="s">
        <v>551</v>
      </c>
      <c r="I51" s="349" t="s">
        <v>551</v>
      </c>
      <c r="J51" s="349" t="s">
        <v>551</v>
      </c>
      <c r="K51" s="349" t="s">
        <v>551</v>
      </c>
      <c r="L51" s="349" t="s">
        <v>551</v>
      </c>
      <c r="M51" s="349" t="s">
        <v>551</v>
      </c>
      <c r="N51" s="349" t="s">
        <v>551</v>
      </c>
      <c r="O51" s="349" t="s">
        <v>551</v>
      </c>
      <c r="P51" s="349" t="s">
        <v>551</v>
      </c>
      <c r="Q51" s="349" t="s">
        <v>551</v>
      </c>
    </row>
    <row r="52" spans="1:17" ht="52.5" customHeight="1" x14ac:dyDescent="0.2">
      <c r="A52" s="343" t="s">
        <v>601</v>
      </c>
      <c r="B52" s="198" t="s">
        <v>669</v>
      </c>
      <c r="C52" s="96" t="s">
        <v>283</v>
      </c>
      <c r="D52" s="127" t="s">
        <v>551</v>
      </c>
      <c r="E52" s="369" t="s">
        <v>551</v>
      </c>
      <c r="F52" s="349" t="s">
        <v>551</v>
      </c>
      <c r="G52" s="349" t="s">
        <v>551</v>
      </c>
      <c r="H52" s="349" t="s">
        <v>551</v>
      </c>
      <c r="I52" s="349" t="s">
        <v>551</v>
      </c>
      <c r="J52" s="349" t="s">
        <v>551</v>
      </c>
      <c r="K52" s="349" t="s">
        <v>551</v>
      </c>
      <c r="L52" s="349" t="s">
        <v>551</v>
      </c>
      <c r="M52" s="349" t="s">
        <v>551</v>
      </c>
      <c r="N52" s="349" t="s">
        <v>551</v>
      </c>
      <c r="O52" s="349" t="s">
        <v>551</v>
      </c>
      <c r="P52" s="349" t="s">
        <v>551</v>
      </c>
      <c r="Q52" s="349" t="s">
        <v>551</v>
      </c>
    </row>
    <row r="53" spans="1:17" ht="30" customHeight="1" thickBot="1" x14ac:dyDescent="0.25">
      <c r="A53" s="343"/>
      <c r="B53" s="198"/>
      <c r="C53" s="96"/>
      <c r="D53" s="95"/>
      <c r="E53" s="367"/>
      <c r="F53" s="362"/>
      <c r="G53" s="345"/>
      <c r="H53" s="345"/>
      <c r="I53" s="345"/>
      <c r="J53" s="345"/>
      <c r="K53" s="345"/>
      <c r="L53" s="345"/>
      <c r="M53" s="345"/>
      <c r="N53" s="345"/>
      <c r="O53" s="345"/>
      <c r="P53" s="345"/>
      <c r="Q53" s="345"/>
    </row>
    <row r="54" spans="1:17" ht="26.25" customHeight="1" x14ac:dyDescent="0.2">
      <c r="A54" s="338">
        <v>4</v>
      </c>
      <c r="B54" s="371" t="s">
        <v>780</v>
      </c>
      <c r="C54" s="372"/>
      <c r="D54" s="372"/>
      <c r="E54" s="373"/>
      <c r="F54" s="374"/>
      <c r="G54" s="342"/>
      <c r="H54" s="342"/>
      <c r="I54" s="342"/>
      <c r="J54" s="342"/>
      <c r="K54" s="342"/>
      <c r="L54" s="342"/>
      <c r="M54" s="342"/>
      <c r="N54" s="342"/>
      <c r="O54" s="342"/>
      <c r="P54" s="342"/>
      <c r="Q54" s="342"/>
    </row>
    <row r="55" spans="1:17" ht="26.25" customHeight="1" x14ac:dyDescent="0.2">
      <c r="A55" s="343"/>
      <c r="B55" s="288" t="s">
        <v>781</v>
      </c>
      <c r="C55" s="375">
        <v>9.33</v>
      </c>
      <c r="D55" s="376">
        <v>12.5</v>
      </c>
      <c r="E55" s="346">
        <v>15.87</v>
      </c>
      <c r="F55" s="347">
        <f>E55*$F$6+E55</f>
        <v>17.457000000000001</v>
      </c>
      <c r="G55" s="347">
        <f>F55*$G$6+F55</f>
        <v>19.2027</v>
      </c>
      <c r="H55" s="347">
        <v>21.12</v>
      </c>
      <c r="I55" s="347">
        <f>H55*$I$6+H55</f>
        <v>22.492800000000003</v>
      </c>
      <c r="J55" s="347">
        <f>I55*$J$6+I55</f>
        <v>23.617440000000002</v>
      </c>
      <c r="K55" s="347">
        <f t="shared" ref="K55" si="27">I55*$K$6+I55</f>
        <v>23.392512000000004</v>
      </c>
      <c r="L55" s="347">
        <f t="shared" ref="L55" si="28">I55*$L$6+I55</f>
        <v>22.942656000000003</v>
      </c>
      <c r="M55" s="347">
        <f>J55*$M$6+J55</f>
        <v>25.034486400000002</v>
      </c>
      <c r="N55" s="347">
        <f t="shared" ref="N55:Q57" si="29">M55*$N$6+M55</f>
        <v>26.536555584000002</v>
      </c>
      <c r="O55" s="347">
        <f t="shared" si="29"/>
        <v>28.128748919040003</v>
      </c>
      <c r="P55" s="347">
        <f t="shared" si="29"/>
        <v>29.816473854182405</v>
      </c>
      <c r="Q55" s="347">
        <f t="shared" si="29"/>
        <v>31.605462285433351</v>
      </c>
    </row>
    <row r="56" spans="1:17" ht="16.5" customHeight="1" x14ac:dyDescent="0.2">
      <c r="A56" s="343"/>
      <c r="B56" s="67" t="s">
        <v>581</v>
      </c>
      <c r="C56" s="375"/>
      <c r="D56" s="376"/>
      <c r="E56" s="346"/>
      <c r="F56" s="347"/>
      <c r="G56" s="345"/>
      <c r="H56" s="345"/>
      <c r="I56" s="345"/>
      <c r="J56" s="345"/>
      <c r="K56" s="345"/>
      <c r="L56" s="345"/>
      <c r="M56" s="345"/>
      <c r="N56" s="345"/>
      <c r="O56" s="345"/>
      <c r="P56" s="345"/>
      <c r="Q56" s="345"/>
    </row>
    <row r="57" spans="1:17" ht="26.25" customHeight="1" x14ac:dyDescent="0.2">
      <c r="A57" s="343" t="s">
        <v>600</v>
      </c>
      <c r="B57" s="288" t="s">
        <v>670</v>
      </c>
      <c r="C57" s="375"/>
      <c r="D57" s="377">
        <v>23.9</v>
      </c>
      <c r="E57" s="346">
        <v>30.25</v>
      </c>
      <c r="F57" s="347">
        <f>E57*$F$6+E57</f>
        <v>33.274999999999999</v>
      </c>
      <c r="G57" s="347">
        <f>F57*$G$6+F57</f>
        <v>36.602499999999999</v>
      </c>
      <c r="H57" s="347">
        <v>40.26</v>
      </c>
      <c r="I57" s="347">
        <f>H57*$I$6+H57</f>
        <v>42.876899999999999</v>
      </c>
      <c r="J57" s="347">
        <f>I57*$J$6+I57</f>
        <v>45.020744999999998</v>
      </c>
      <c r="K57" s="347">
        <f t="shared" ref="K57" si="30">I57*$K$6+I57</f>
        <v>44.591976000000003</v>
      </c>
      <c r="L57" s="347">
        <f t="shared" ref="L57" si="31">I57*$L$6+I57</f>
        <v>43.734437999999997</v>
      </c>
      <c r="M57" s="347">
        <f>J57*$M$6+J57</f>
        <v>47.721989699999995</v>
      </c>
      <c r="N57" s="347">
        <f t="shared" si="29"/>
        <v>50.585309081999995</v>
      </c>
      <c r="O57" s="347">
        <f t="shared" si="29"/>
        <v>53.620427626919991</v>
      </c>
      <c r="P57" s="347">
        <f t="shared" si="29"/>
        <v>56.837653284535193</v>
      </c>
      <c r="Q57" s="347">
        <f t="shared" si="29"/>
        <v>60.247912481607301</v>
      </c>
    </row>
    <row r="58" spans="1:17" ht="16.5" customHeight="1" x14ac:dyDescent="0.2">
      <c r="A58" s="343"/>
      <c r="B58" s="67"/>
      <c r="C58" s="94"/>
      <c r="D58" s="67"/>
      <c r="E58" s="367"/>
      <c r="F58" s="362"/>
      <c r="G58" s="345"/>
      <c r="H58" s="345"/>
      <c r="I58" s="345"/>
      <c r="J58" s="345"/>
      <c r="K58" s="345"/>
      <c r="L58" s="345"/>
      <c r="M58" s="345"/>
      <c r="N58" s="345"/>
      <c r="O58" s="345"/>
      <c r="P58" s="345"/>
      <c r="Q58" s="345"/>
    </row>
    <row r="59" spans="1:17" ht="43.5" customHeight="1" x14ac:dyDescent="0.2">
      <c r="A59" s="343" t="s">
        <v>601</v>
      </c>
      <c r="B59" s="288" t="s">
        <v>671</v>
      </c>
      <c r="C59" s="103" t="s">
        <v>591</v>
      </c>
      <c r="D59" s="378" t="s">
        <v>591</v>
      </c>
      <c r="E59" s="379" t="s">
        <v>591</v>
      </c>
      <c r="F59" s="355" t="s">
        <v>591</v>
      </c>
      <c r="G59" s="349" t="s">
        <v>591</v>
      </c>
      <c r="H59" s="349" t="s">
        <v>591</v>
      </c>
      <c r="I59" s="349" t="s">
        <v>591</v>
      </c>
      <c r="J59" s="349" t="s">
        <v>591</v>
      </c>
      <c r="K59" s="349" t="s">
        <v>591</v>
      </c>
      <c r="L59" s="349" t="s">
        <v>591</v>
      </c>
      <c r="M59" s="349" t="s">
        <v>591</v>
      </c>
      <c r="N59" s="349" t="s">
        <v>591</v>
      </c>
      <c r="O59" s="349" t="s">
        <v>591</v>
      </c>
      <c r="P59" s="349" t="s">
        <v>591</v>
      </c>
      <c r="Q59" s="349" t="s">
        <v>591</v>
      </c>
    </row>
    <row r="60" spans="1:17" ht="26.25" customHeight="1" x14ac:dyDescent="0.2">
      <c r="A60" s="343"/>
      <c r="B60" s="380" t="s">
        <v>647</v>
      </c>
      <c r="C60" s="375">
        <v>4.2</v>
      </c>
      <c r="D60" s="381" t="s">
        <v>331</v>
      </c>
      <c r="E60" s="382" t="s">
        <v>331</v>
      </c>
      <c r="F60" s="383" t="s">
        <v>331</v>
      </c>
      <c r="G60" s="383" t="s">
        <v>331</v>
      </c>
      <c r="H60" s="383" t="s">
        <v>331</v>
      </c>
      <c r="I60" s="383" t="s">
        <v>331</v>
      </c>
      <c r="J60" s="383" t="s">
        <v>331</v>
      </c>
      <c r="K60" s="383" t="s">
        <v>331</v>
      </c>
      <c r="L60" s="383" t="s">
        <v>331</v>
      </c>
      <c r="M60" s="383" t="s">
        <v>331</v>
      </c>
      <c r="N60" s="383" t="s">
        <v>331</v>
      </c>
      <c r="O60" s="383" t="s">
        <v>331</v>
      </c>
      <c r="P60" s="383" t="s">
        <v>331</v>
      </c>
      <c r="Q60" s="383" t="s">
        <v>331</v>
      </c>
    </row>
    <row r="61" spans="1:17" ht="26.25" customHeight="1" x14ac:dyDescent="0.2">
      <c r="A61" s="343"/>
      <c r="B61" s="380" t="s">
        <v>648</v>
      </c>
      <c r="C61" s="375"/>
      <c r="D61" s="376">
        <v>5.6</v>
      </c>
      <c r="E61" s="346">
        <v>7.13</v>
      </c>
      <c r="F61" s="347">
        <f>E61*$F$6+E61</f>
        <v>7.843</v>
      </c>
      <c r="G61" s="347">
        <f>F61*$G$6+F61</f>
        <v>8.6273</v>
      </c>
      <c r="H61" s="347">
        <v>9.49</v>
      </c>
      <c r="I61" s="347">
        <f t="shared" ref="I61:I63" si="32">H61*$I$6+H61</f>
        <v>10.10685</v>
      </c>
      <c r="J61" s="347">
        <v>11.03</v>
      </c>
      <c r="K61" s="347">
        <f t="shared" ref="K61" si="33">I61*$K$6+I61</f>
        <v>10.511123999999999</v>
      </c>
      <c r="L61" s="347">
        <f t="shared" ref="L61" si="34">I61*$L$6+I61</f>
        <v>10.308987</v>
      </c>
      <c r="M61" s="347">
        <f>J61*$M$6+J61</f>
        <v>11.691799999999999</v>
      </c>
      <c r="N61" s="347">
        <f t="shared" ref="N61:Q68" si="35">M61*$N$6+M61</f>
        <v>12.393307999999999</v>
      </c>
      <c r="O61" s="347">
        <f t="shared" si="35"/>
        <v>13.136906479999999</v>
      </c>
      <c r="P61" s="347">
        <f t="shared" si="35"/>
        <v>13.925120868799999</v>
      </c>
      <c r="Q61" s="347">
        <f t="shared" si="35"/>
        <v>14.760628120927999</v>
      </c>
    </row>
    <row r="62" spans="1:17" ht="26.25" customHeight="1" x14ac:dyDescent="0.2">
      <c r="A62" s="343"/>
      <c r="B62" s="380" t="s">
        <v>649</v>
      </c>
      <c r="C62" s="375"/>
      <c r="D62" s="376">
        <v>6.1</v>
      </c>
      <c r="E62" s="346">
        <v>7.71</v>
      </c>
      <c r="F62" s="347">
        <f>E62*$F$6+E62</f>
        <v>8.4809999999999999</v>
      </c>
      <c r="G62" s="347">
        <f>F62*$G$6+F62</f>
        <v>9.3291000000000004</v>
      </c>
      <c r="H62" s="347">
        <v>9.49</v>
      </c>
      <c r="I62" s="347">
        <f t="shared" si="32"/>
        <v>10.10685</v>
      </c>
      <c r="J62" s="347">
        <v>11.03</v>
      </c>
      <c r="K62" s="347">
        <f t="shared" ref="K62" si="36">I62*$K$6+I62</f>
        <v>10.511123999999999</v>
      </c>
      <c r="L62" s="347">
        <f t="shared" ref="L62" si="37">I62*$L$6+I62</f>
        <v>10.308987</v>
      </c>
      <c r="M62" s="347">
        <f>J62*$M$6+J62</f>
        <v>11.691799999999999</v>
      </c>
      <c r="N62" s="347">
        <f t="shared" si="35"/>
        <v>12.393307999999999</v>
      </c>
      <c r="O62" s="347">
        <f t="shared" si="35"/>
        <v>13.136906479999999</v>
      </c>
      <c r="P62" s="347">
        <f t="shared" si="35"/>
        <v>13.925120868799999</v>
      </c>
      <c r="Q62" s="347">
        <f t="shared" si="35"/>
        <v>14.760628120927999</v>
      </c>
    </row>
    <row r="63" spans="1:17" ht="26.25" customHeight="1" x14ac:dyDescent="0.2">
      <c r="A63" s="343"/>
      <c r="B63" s="67" t="s">
        <v>650</v>
      </c>
      <c r="C63" s="94" t="s">
        <v>282</v>
      </c>
      <c r="D63" s="376">
        <v>7</v>
      </c>
      <c r="E63" s="346">
        <v>8.86</v>
      </c>
      <c r="F63" s="347">
        <f>E63*$F$6+E63</f>
        <v>9.7459999999999987</v>
      </c>
      <c r="G63" s="347">
        <f>F63*$G$6+F63</f>
        <v>10.720599999999999</v>
      </c>
      <c r="H63" s="347">
        <v>10.26</v>
      </c>
      <c r="I63" s="347">
        <f t="shared" si="32"/>
        <v>10.9269</v>
      </c>
      <c r="J63" s="347">
        <v>12.04</v>
      </c>
      <c r="K63" s="347">
        <f t="shared" ref="K63" si="38">I63*$K$6+I63</f>
        <v>11.363975999999999</v>
      </c>
      <c r="L63" s="347">
        <f t="shared" ref="L63" si="39">I63*$L$6+I63</f>
        <v>11.145438</v>
      </c>
      <c r="M63" s="347">
        <f>J63*$M$6+J63</f>
        <v>12.7624</v>
      </c>
      <c r="N63" s="347">
        <f t="shared" si="35"/>
        <v>13.528143999999999</v>
      </c>
      <c r="O63" s="347">
        <f t="shared" si="35"/>
        <v>14.339832639999999</v>
      </c>
      <c r="P63" s="347">
        <f t="shared" si="35"/>
        <v>15.2002225984</v>
      </c>
      <c r="Q63" s="347">
        <f t="shared" si="35"/>
        <v>16.112235954304001</v>
      </c>
    </row>
    <row r="64" spans="1:17" ht="26.25" customHeight="1" x14ac:dyDescent="0.2">
      <c r="A64" s="343" t="s">
        <v>602</v>
      </c>
      <c r="B64" s="288" t="s">
        <v>672</v>
      </c>
      <c r="C64" s="94"/>
      <c r="D64" s="378"/>
      <c r="E64" s="379"/>
      <c r="F64" s="355"/>
      <c r="G64" s="355"/>
      <c r="H64" s="355"/>
      <c r="I64" s="355"/>
      <c r="J64" s="355"/>
      <c r="K64" s="355"/>
      <c r="L64" s="355"/>
      <c r="M64" s="355"/>
      <c r="N64" s="355"/>
      <c r="O64" s="355"/>
      <c r="P64" s="355"/>
      <c r="Q64" s="355"/>
    </row>
    <row r="65" spans="1:17" ht="26.25" customHeight="1" x14ac:dyDescent="0.2">
      <c r="A65" s="343"/>
      <c r="B65" s="380" t="s">
        <v>647</v>
      </c>
      <c r="C65" s="375" t="s">
        <v>331</v>
      </c>
      <c r="D65" s="376">
        <v>5.6</v>
      </c>
      <c r="E65" s="346">
        <v>7.13</v>
      </c>
      <c r="F65" s="347">
        <f>E65*$F$6+E65</f>
        <v>7.843</v>
      </c>
      <c r="G65" s="347">
        <f>F65*$G$6+F65</f>
        <v>8.6273</v>
      </c>
      <c r="H65" s="347">
        <v>9.49</v>
      </c>
      <c r="I65" s="347">
        <f t="shared" ref="I65:I68" si="40">H65*$I$6+H65</f>
        <v>10.10685</v>
      </c>
      <c r="J65" s="347">
        <f t="shared" ref="J65:J68" si="41">I65*$J$6+I65</f>
        <v>10.612192499999999</v>
      </c>
      <c r="K65" s="347">
        <f t="shared" ref="K65:K68" si="42">I65*$K$6+I65</f>
        <v>10.511123999999999</v>
      </c>
      <c r="L65" s="347">
        <f t="shared" ref="L65:L68" si="43">I65*$L$6+I65</f>
        <v>10.308987</v>
      </c>
      <c r="M65" s="347">
        <v>11.03</v>
      </c>
      <c r="N65" s="347">
        <f t="shared" si="35"/>
        <v>11.691799999999999</v>
      </c>
      <c r="O65" s="347">
        <f t="shared" si="35"/>
        <v>12.393307999999999</v>
      </c>
      <c r="P65" s="347">
        <f t="shared" si="35"/>
        <v>13.136906479999999</v>
      </c>
      <c r="Q65" s="347">
        <f t="shared" si="35"/>
        <v>13.925120868799999</v>
      </c>
    </row>
    <row r="66" spans="1:17" ht="26.25" customHeight="1" x14ac:dyDescent="0.2">
      <c r="A66" s="343"/>
      <c r="B66" s="380" t="s">
        <v>648</v>
      </c>
      <c r="C66" s="67"/>
      <c r="D66" s="376">
        <v>5.6</v>
      </c>
      <c r="E66" s="346">
        <v>7.13</v>
      </c>
      <c r="F66" s="347">
        <f>E66*$F$6+E66</f>
        <v>7.843</v>
      </c>
      <c r="G66" s="347">
        <f>F66*$G$6+F66</f>
        <v>8.6273</v>
      </c>
      <c r="H66" s="347">
        <v>9.49</v>
      </c>
      <c r="I66" s="347">
        <f t="shared" si="40"/>
        <v>10.10685</v>
      </c>
      <c r="J66" s="347">
        <f t="shared" si="41"/>
        <v>10.612192499999999</v>
      </c>
      <c r="K66" s="347">
        <f t="shared" si="42"/>
        <v>10.511123999999999</v>
      </c>
      <c r="L66" s="347">
        <f t="shared" si="43"/>
        <v>10.308987</v>
      </c>
      <c r="M66" s="347">
        <v>11.03</v>
      </c>
      <c r="N66" s="347">
        <f t="shared" si="35"/>
        <v>11.691799999999999</v>
      </c>
      <c r="O66" s="347">
        <f t="shared" si="35"/>
        <v>12.393307999999999</v>
      </c>
      <c r="P66" s="347">
        <f t="shared" si="35"/>
        <v>13.136906479999999</v>
      </c>
      <c r="Q66" s="347">
        <f t="shared" si="35"/>
        <v>13.925120868799999</v>
      </c>
    </row>
    <row r="67" spans="1:17" ht="26.25" customHeight="1" x14ac:dyDescent="0.2">
      <c r="A67" s="343"/>
      <c r="B67" s="380" t="s">
        <v>649</v>
      </c>
      <c r="C67" s="375"/>
      <c r="D67" s="376">
        <v>6.1</v>
      </c>
      <c r="E67" s="346">
        <v>7.71</v>
      </c>
      <c r="F67" s="347">
        <f>E67*$F$6+E67</f>
        <v>8.4809999999999999</v>
      </c>
      <c r="G67" s="347">
        <f>F67*$G$6+F67</f>
        <v>9.3291000000000004</v>
      </c>
      <c r="H67" s="347">
        <v>10.26</v>
      </c>
      <c r="I67" s="347">
        <f t="shared" si="40"/>
        <v>10.9269</v>
      </c>
      <c r="J67" s="347">
        <f t="shared" si="41"/>
        <v>11.473245</v>
      </c>
      <c r="K67" s="347">
        <f t="shared" si="42"/>
        <v>11.363975999999999</v>
      </c>
      <c r="L67" s="347">
        <f t="shared" si="43"/>
        <v>11.145438</v>
      </c>
      <c r="M67" s="347">
        <v>12.04</v>
      </c>
      <c r="N67" s="347">
        <f t="shared" si="35"/>
        <v>12.7624</v>
      </c>
      <c r="O67" s="347">
        <f t="shared" si="35"/>
        <v>13.528143999999999</v>
      </c>
      <c r="P67" s="347">
        <f t="shared" si="35"/>
        <v>14.339832639999999</v>
      </c>
      <c r="Q67" s="347">
        <f t="shared" si="35"/>
        <v>15.2002225984</v>
      </c>
    </row>
    <row r="68" spans="1:17" ht="26.25" customHeight="1" x14ac:dyDescent="0.2">
      <c r="A68" s="343"/>
      <c r="B68" s="67" t="s">
        <v>650</v>
      </c>
      <c r="C68" s="375"/>
      <c r="D68" s="376">
        <v>7</v>
      </c>
      <c r="E68" s="346">
        <v>8.86</v>
      </c>
      <c r="F68" s="347">
        <f>E68*$F$6+E68</f>
        <v>9.7459999999999987</v>
      </c>
      <c r="G68" s="347">
        <f>F68*$G$6+F68</f>
        <v>10.720599999999999</v>
      </c>
      <c r="H68" s="347">
        <v>11.79</v>
      </c>
      <c r="I68" s="347">
        <f t="shared" si="40"/>
        <v>12.556349999999998</v>
      </c>
      <c r="J68" s="347">
        <f t="shared" si="41"/>
        <v>13.184167499999997</v>
      </c>
      <c r="K68" s="347">
        <f t="shared" si="42"/>
        <v>13.058603999999999</v>
      </c>
      <c r="L68" s="347">
        <f t="shared" si="43"/>
        <v>12.807476999999999</v>
      </c>
      <c r="M68" s="347">
        <f>J68*$M$6+J68</f>
        <v>13.975217549999996</v>
      </c>
      <c r="N68" s="347">
        <f t="shared" si="35"/>
        <v>14.813730602999996</v>
      </c>
      <c r="O68" s="347">
        <f t="shared" si="35"/>
        <v>15.702554439179996</v>
      </c>
      <c r="P68" s="347">
        <f t="shared" si="35"/>
        <v>16.644707705530795</v>
      </c>
      <c r="Q68" s="347">
        <f t="shared" si="35"/>
        <v>17.643390167862641</v>
      </c>
    </row>
    <row r="69" spans="1:17" ht="15" customHeight="1" x14ac:dyDescent="0.2">
      <c r="A69" s="343"/>
      <c r="B69" s="67" t="s">
        <v>222</v>
      </c>
      <c r="C69" s="375"/>
      <c r="D69" s="67"/>
      <c r="E69" s="367"/>
      <c r="F69" s="362"/>
      <c r="G69" s="345"/>
      <c r="H69" s="345"/>
      <c r="I69" s="345"/>
      <c r="J69" s="345"/>
      <c r="K69" s="345"/>
      <c r="L69" s="345"/>
      <c r="M69" s="345"/>
      <c r="N69" s="345"/>
      <c r="O69" s="345"/>
      <c r="P69" s="345"/>
      <c r="Q69" s="345"/>
    </row>
    <row r="70" spans="1:17" ht="26.25" customHeight="1" x14ac:dyDescent="0.2">
      <c r="A70" s="343">
        <v>5</v>
      </c>
      <c r="B70" s="288" t="s">
        <v>673</v>
      </c>
      <c r="C70" s="375"/>
      <c r="D70" s="67"/>
      <c r="E70" s="367"/>
      <c r="F70" s="362"/>
      <c r="G70" s="345"/>
      <c r="H70" s="345"/>
      <c r="I70" s="345"/>
      <c r="J70" s="345"/>
      <c r="K70" s="345"/>
      <c r="L70" s="345"/>
      <c r="M70" s="345"/>
      <c r="N70" s="345"/>
      <c r="O70" s="345"/>
      <c r="P70" s="345"/>
      <c r="Q70" s="345"/>
    </row>
    <row r="71" spans="1:17" ht="26.25" customHeight="1" thickBot="1" x14ac:dyDescent="0.25">
      <c r="A71" s="343"/>
      <c r="B71" s="67" t="s">
        <v>782</v>
      </c>
      <c r="C71" s="375">
        <v>13.06</v>
      </c>
      <c r="D71" s="376">
        <v>17.399999999999999</v>
      </c>
      <c r="E71" s="346">
        <v>21.97</v>
      </c>
      <c r="F71" s="347">
        <f>E71*$F$6+E71</f>
        <v>24.166999999999998</v>
      </c>
      <c r="G71" s="347">
        <f>F71*$G$6+F71</f>
        <v>26.583699999999997</v>
      </c>
      <c r="H71" s="347">
        <v>29.24</v>
      </c>
      <c r="I71" s="347">
        <f>H71*$I$6+H71</f>
        <v>31.140599999999999</v>
      </c>
      <c r="J71" s="347">
        <f>I71*$J$6+I71</f>
        <v>32.697629999999997</v>
      </c>
      <c r="K71" s="347">
        <f t="shared" ref="K71" si="44">I71*$K$6+I71</f>
        <v>32.386223999999999</v>
      </c>
      <c r="L71" s="347">
        <f t="shared" ref="L71" si="45">I71*$L$6+I71</f>
        <v>31.763411999999999</v>
      </c>
      <c r="M71" s="347">
        <f>J71*$M$6+J71</f>
        <v>34.659487799999994</v>
      </c>
      <c r="N71" s="347">
        <f t="shared" ref="N71:Q71" si="46">M71*$N$6+M71</f>
        <v>36.739057067999994</v>
      </c>
      <c r="O71" s="347">
        <f t="shared" si="46"/>
        <v>38.943400492079995</v>
      </c>
      <c r="P71" s="347">
        <f t="shared" si="46"/>
        <v>41.280004521604795</v>
      </c>
      <c r="Q71" s="347">
        <f t="shared" si="46"/>
        <v>43.756804792901079</v>
      </c>
    </row>
    <row r="72" spans="1:17" ht="47.25" customHeight="1" thickBot="1" x14ac:dyDescent="0.25">
      <c r="A72" s="403"/>
      <c r="B72" s="706" t="s">
        <v>1258</v>
      </c>
      <c r="C72" s="706"/>
      <c r="D72" s="706"/>
      <c r="E72" s="706"/>
      <c r="F72" s="706"/>
      <c r="G72" s="706"/>
      <c r="H72" s="706"/>
      <c r="I72" s="706"/>
      <c r="J72" s="707"/>
      <c r="K72" s="594"/>
      <c r="L72" s="594"/>
      <c r="M72" s="583"/>
      <c r="N72" s="583"/>
      <c r="O72" s="583"/>
      <c r="P72" s="583"/>
      <c r="Q72" s="583"/>
    </row>
    <row r="73" spans="1:17" ht="16.5" customHeight="1" x14ac:dyDescent="0.2">
      <c r="A73" s="343"/>
      <c r="B73" s="67"/>
      <c r="C73" s="375"/>
      <c r="D73" s="377"/>
      <c r="E73" s="361"/>
      <c r="F73" s="362"/>
      <c r="G73" s="345"/>
      <c r="H73" s="345"/>
      <c r="I73" s="345"/>
      <c r="J73" s="345"/>
      <c r="K73" s="345"/>
      <c r="L73" s="345"/>
      <c r="M73" s="345"/>
      <c r="N73" s="345"/>
      <c r="O73" s="345"/>
      <c r="P73" s="345"/>
      <c r="Q73" s="345"/>
    </row>
    <row r="74" spans="1:17" ht="26.25" customHeight="1" x14ac:dyDescent="0.2">
      <c r="A74" s="343"/>
      <c r="B74" s="67" t="s">
        <v>783</v>
      </c>
      <c r="C74" s="375"/>
      <c r="D74" s="376"/>
      <c r="E74" s="361"/>
      <c r="F74" s="362"/>
      <c r="G74" s="345"/>
      <c r="H74" s="345"/>
      <c r="I74" s="345"/>
      <c r="J74" s="345"/>
      <c r="K74" s="345"/>
      <c r="L74" s="345"/>
      <c r="M74" s="345"/>
      <c r="N74" s="345"/>
      <c r="O74" s="345"/>
      <c r="P74" s="345"/>
      <c r="Q74" s="345"/>
    </row>
    <row r="75" spans="1:17" ht="26.25" customHeight="1" x14ac:dyDescent="0.2">
      <c r="A75" s="343"/>
      <c r="B75" s="67" t="s">
        <v>784</v>
      </c>
      <c r="C75" s="375">
        <v>4.2</v>
      </c>
      <c r="D75" s="376">
        <v>5.3</v>
      </c>
      <c r="E75" s="346">
        <v>6.67</v>
      </c>
      <c r="F75" s="347">
        <f>E75*$F$6+E75</f>
        <v>7.3369999999999997</v>
      </c>
      <c r="G75" s="347">
        <f>F75*$G$6+F75</f>
        <v>8.0707000000000004</v>
      </c>
      <c r="H75" s="347">
        <v>8.8800000000000008</v>
      </c>
      <c r="I75" s="347">
        <f t="shared" ref="I75:I76" si="47">H75*$I$6+H75</f>
        <v>9.4572000000000003</v>
      </c>
      <c r="J75" s="347">
        <f t="shared" ref="J75:J76" si="48">I75*$J$6+I75</f>
        <v>9.930060000000001</v>
      </c>
      <c r="K75" s="347">
        <f t="shared" ref="K75" si="49">I75*$K$6+I75</f>
        <v>9.8354879999999998</v>
      </c>
      <c r="L75" s="347">
        <f t="shared" ref="L75" si="50">I75*$L$6+I75</f>
        <v>9.6463440000000009</v>
      </c>
      <c r="M75" s="347">
        <f>J75*$M$6+J75</f>
        <v>10.525863600000001</v>
      </c>
      <c r="N75" s="347">
        <f t="shared" ref="N75:Q82" si="51">M75*$N$6+M75</f>
        <v>11.157415416000001</v>
      </c>
      <c r="O75" s="347">
        <f t="shared" si="51"/>
        <v>11.826860340960001</v>
      </c>
      <c r="P75" s="347">
        <f t="shared" si="51"/>
        <v>12.536471961417602</v>
      </c>
      <c r="Q75" s="347">
        <f t="shared" si="51"/>
        <v>13.288660279102658</v>
      </c>
    </row>
    <row r="76" spans="1:17" ht="26.25" customHeight="1" x14ac:dyDescent="0.2">
      <c r="A76" s="343" t="s">
        <v>600</v>
      </c>
      <c r="B76" s="67" t="s">
        <v>670</v>
      </c>
      <c r="C76" s="375"/>
      <c r="D76" s="376">
        <v>23.9</v>
      </c>
      <c r="E76" s="346">
        <v>30.25</v>
      </c>
      <c r="F76" s="347">
        <f>E76*$F$6+E76</f>
        <v>33.274999999999999</v>
      </c>
      <c r="G76" s="347">
        <f>F76*$G$6+F76</f>
        <v>36.602499999999999</v>
      </c>
      <c r="H76" s="347">
        <v>40.26</v>
      </c>
      <c r="I76" s="347">
        <f t="shared" si="47"/>
        <v>42.876899999999999</v>
      </c>
      <c r="J76" s="347">
        <f t="shared" si="48"/>
        <v>45.020744999999998</v>
      </c>
      <c r="K76" s="347">
        <f t="shared" ref="K76" si="52">I76*$K$6+I76</f>
        <v>44.591976000000003</v>
      </c>
      <c r="L76" s="347">
        <f t="shared" ref="L76" si="53">I76*$L$6+I76</f>
        <v>43.734437999999997</v>
      </c>
      <c r="M76" s="347">
        <f>J76*$M$6+J76</f>
        <v>47.721989699999995</v>
      </c>
      <c r="N76" s="347">
        <f t="shared" si="51"/>
        <v>50.585309081999995</v>
      </c>
      <c r="O76" s="347">
        <f t="shared" si="51"/>
        <v>53.620427626919991</v>
      </c>
      <c r="P76" s="347">
        <f t="shared" si="51"/>
        <v>56.837653284535193</v>
      </c>
      <c r="Q76" s="347">
        <f t="shared" si="51"/>
        <v>60.247912481607301</v>
      </c>
    </row>
    <row r="77" spans="1:17" ht="26.25" customHeight="1" x14ac:dyDescent="0.2">
      <c r="A77" s="343" t="s">
        <v>601</v>
      </c>
      <c r="B77" s="67" t="s">
        <v>646</v>
      </c>
      <c r="C77" s="375"/>
      <c r="D77" s="376"/>
      <c r="E77" s="367"/>
      <c r="F77" s="347"/>
      <c r="G77" s="345"/>
      <c r="H77" s="345"/>
      <c r="I77" s="345"/>
      <c r="J77" s="345"/>
      <c r="K77" s="345"/>
      <c r="L77" s="345"/>
      <c r="M77" s="345"/>
      <c r="N77" s="345"/>
      <c r="O77" s="345"/>
      <c r="P77" s="345"/>
      <c r="Q77" s="345"/>
    </row>
    <row r="78" spans="1:17" ht="26.25" customHeight="1" x14ac:dyDescent="0.2">
      <c r="A78" s="343"/>
      <c r="B78" s="67" t="s">
        <v>654</v>
      </c>
      <c r="C78" s="375"/>
      <c r="D78" s="376">
        <v>5.6</v>
      </c>
      <c r="E78" s="346">
        <v>7.13</v>
      </c>
      <c r="F78" s="347">
        <f>E78*$F$6+E78</f>
        <v>7.843</v>
      </c>
      <c r="G78" s="347">
        <f>F78*$G$6+F78</f>
        <v>8.6273</v>
      </c>
      <c r="H78" s="347">
        <v>9.49</v>
      </c>
      <c r="I78" s="347">
        <f t="shared" ref="I78:I80" si="54">H78*$I$6+H78</f>
        <v>10.10685</v>
      </c>
      <c r="J78" s="347">
        <f t="shared" ref="J78:J80" si="55">I78*$J$6+I78</f>
        <v>10.612192499999999</v>
      </c>
      <c r="K78" s="347">
        <f t="shared" ref="K78:K79" si="56">I78*$K$6+I78</f>
        <v>10.511123999999999</v>
      </c>
      <c r="L78" s="347">
        <f t="shared" ref="L78:L79" si="57">I78*$L$6+I78</f>
        <v>10.308987</v>
      </c>
      <c r="M78" s="347">
        <v>11.03</v>
      </c>
      <c r="N78" s="347">
        <f t="shared" si="51"/>
        <v>11.691799999999999</v>
      </c>
      <c r="O78" s="347">
        <f t="shared" si="51"/>
        <v>12.393307999999999</v>
      </c>
      <c r="P78" s="347">
        <f t="shared" si="51"/>
        <v>13.136906479999999</v>
      </c>
      <c r="Q78" s="347">
        <f t="shared" si="51"/>
        <v>13.925120868799999</v>
      </c>
    </row>
    <row r="79" spans="1:17" ht="26.25" customHeight="1" x14ac:dyDescent="0.2">
      <c r="A79" s="343"/>
      <c r="B79" s="380" t="s">
        <v>649</v>
      </c>
      <c r="C79" s="375"/>
      <c r="D79" s="376">
        <v>6.1</v>
      </c>
      <c r="E79" s="346">
        <v>7.71</v>
      </c>
      <c r="F79" s="347">
        <f>E79*$F$6+E79</f>
        <v>8.4809999999999999</v>
      </c>
      <c r="G79" s="347">
        <f>F79*$G$6+F79</f>
        <v>9.3291000000000004</v>
      </c>
      <c r="H79" s="347">
        <v>10.26</v>
      </c>
      <c r="I79" s="347">
        <f t="shared" si="54"/>
        <v>10.9269</v>
      </c>
      <c r="J79" s="347">
        <f t="shared" si="55"/>
        <v>11.473245</v>
      </c>
      <c r="K79" s="347">
        <f t="shared" si="56"/>
        <v>11.363975999999999</v>
      </c>
      <c r="L79" s="347">
        <f t="shared" si="57"/>
        <v>11.145438</v>
      </c>
      <c r="M79" s="347">
        <v>11.03</v>
      </c>
      <c r="N79" s="347">
        <f t="shared" si="51"/>
        <v>11.691799999999999</v>
      </c>
      <c r="O79" s="347">
        <f t="shared" si="51"/>
        <v>12.393307999999999</v>
      </c>
      <c r="P79" s="347">
        <f t="shared" si="51"/>
        <v>13.136906479999999</v>
      </c>
      <c r="Q79" s="347">
        <f t="shared" si="51"/>
        <v>13.925120868799999</v>
      </c>
    </row>
    <row r="80" spans="1:17" ht="26.25" customHeight="1" x14ac:dyDescent="0.2">
      <c r="A80" s="343"/>
      <c r="B80" s="67" t="s">
        <v>650</v>
      </c>
      <c r="C80" s="375"/>
      <c r="D80" s="376">
        <v>6.6</v>
      </c>
      <c r="E80" s="346">
        <v>8.4</v>
      </c>
      <c r="F80" s="347">
        <f>E80*$F$6+E80</f>
        <v>9.24</v>
      </c>
      <c r="G80" s="347">
        <f>F80*$G$6+F80</f>
        <v>10.164</v>
      </c>
      <c r="H80" s="347">
        <v>11.18</v>
      </c>
      <c r="I80" s="347">
        <f t="shared" si="54"/>
        <v>11.906699999999999</v>
      </c>
      <c r="J80" s="347">
        <f t="shared" si="55"/>
        <v>12.502034999999999</v>
      </c>
      <c r="K80" s="347">
        <f t="shared" ref="K80" si="58">I80*$K$6+I80</f>
        <v>12.382967999999998</v>
      </c>
      <c r="L80" s="347">
        <f t="shared" ref="L80" si="59">I80*$L$6+I80</f>
        <v>12.144833999999999</v>
      </c>
      <c r="M80" s="347">
        <v>12.04</v>
      </c>
      <c r="N80" s="347">
        <f t="shared" si="51"/>
        <v>12.7624</v>
      </c>
      <c r="O80" s="347">
        <f t="shared" si="51"/>
        <v>13.528143999999999</v>
      </c>
      <c r="P80" s="347">
        <f t="shared" si="51"/>
        <v>14.339832639999999</v>
      </c>
      <c r="Q80" s="347">
        <f t="shared" si="51"/>
        <v>15.2002225984</v>
      </c>
    </row>
    <row r="81" spans="1:17" ht="18.75" customHeight="1" thickBot="1" x14ac:dyDescent="0.25">
      <c r="A81" s="343"/>
      <c r="B81" s="67"/>
      <c r="C81" s="387"/>
      <c r="D81" s="388"/>
      <c r="E81" s="367"/>
      <c r="F81" s="362"/>
      <c r="G81" s="345"/>
      <c r="H81" s="345"/>
      <c r="I81" s="345"/>
      <c r="J81" s="345"/>
      <c r="K81" s="345"/>
      <c r="L81" s="345"/>
      <c r="M81" s="345"/>
      <c r="N81" s="345"/>
      <c r="O81" s="345"/>
      <c r="P81" s="345"/>
      <c r="Q81" s="345"/>
    </row>
    <row r="82" spans="1:17" ht="26.25" customHeight="1" x14ac:dyDescent="0.2">
      <c r="A82" s="343"/>
      <c r="B82" s="67" t="s">
        <v>243</v>
      </c>
      <c r="C82" s="375">
        <v>24.5</v>
      </c>
      <c r="D82" s="376">
        <v>32.6</v>
      </c>
      <c r="E82" s="389">
        <v>41.29</v>
      </c>
      <c r="F82" s="347">
        <f>E82*$F$6+E82</f>
        <v>45.418999999999997</v>
      </c>
      <c r="G82" s="347">
        <f>F82*$G$6+F82</f>
        <v>49.960899999999995</v>
      </c>
      <c r="H82" s="347">
        <v>54.96</v>
      </c>
      <c r="I82" s="347">
        <f>H82*$I$6+H82</f>
        <v>58.532400000000003</v>
      </c>
      <c r="J82" s="347">
        <f>I82*$J$6+I82</f>
        <v>61.459020000000002</v>
      </c>
      <c r="K82" s="347">
        <f t="shared" ref="K82" si="60">I82*$K$6+I82</f>
        <v>60.873696000000002</v>
      </c>
      <c r="L82" s="347">
        <f t="shared" ref="L82" si="61">I82*$L$6+I82</f>
        <v>59.703048000000003</v>
      </c>
      <c r="M82" s="347">
        <f>J82*$M$6+J82</f>
        <v>65.146561200000008</v>
      </c>
      <c r="N82" s="347">
        <f t="shared" si="51"/>
        <v>69.055354872000009</v>
      </c>
      <c r="O82" s="347">
        <f t="shared" si="51"/>
        <v>73.198676164320005</v>
      </c>
      <c r="P82" s="347">
        <f t="shared" si="51"/>
        <v>77.590596734179201</v>
      </c>
      <c r="Q82" s="347">
        <f t="shared" si="51"/>
        <v>82.246032538229954</v>
      </c>
    </row>
    <row r="83" spans="1:17" ht="26.25" customHeight="1" thickBot="1" x14ac:dyDescent="0.25">
      <c r="A83" s="350"/>
      <c r="B83" s="388"/>
      <c r="C83" s="387">
        <v>4.66</v>
      </c>
      <c r="D83" s="390">
        <v>6.3</v>
      </c>
      <c r="E83" s="384"/>
      <c r="F83" s="385"/>
      <c r="G83" s="385"/>
      <c r="H83" s="385"/>
      <c r="I83" s="385"/>
      <c r="J83" s="385"/>
      <c r="K83" s="385"/>
      <c r="L83" s="385"/>
      <c r="M83" s="385"/>
      <c r="N83" s="385"/>
      <c r="O83" s="385"/>
      <c r="P83" s="385"/>
      <c r="Q83" s="385"/>
    </row>
    <row r="84" spans="1:17" ht="13.5" customHeight="1" x14ac:dyDescent="0.2">
      <c r="A84" s="338"/>
      <c r="B84" s="148"/>
      <c r="C84" s="125"/>
      <c r="D84" s="95"/>
      <c r="E84" s="367"/>
      <c r="F84" s="362"/>
      <c r="G84" s="345"/>
      <c r="H84" s="345"/>
      <c r="I84" s="345"/>
      <c r="J84" s="345"/>
      <c r="K84" s="345"/>
      <c r="L84" s="345"/>
      <c r="M84" s="345"/>
      <c r="N84" s="345"/>
      <c r="O84" s="345"/>
      <c r="P84" s="345"/>
      <c r="Q84" s="345"/>
    </row>
    <row r="85" spans="1:17" ht="31.5" customHeight="1" x14ac:dyDescent="0.2">
      <c r="A85" s="343"/>
      <c r="B85" s="218" t="s">
        <v>785</v>
      </c>
      <c r="C85" s="96"/>
      <c r="D85" s="95"/>
      <c r="E85" s="367"/>
      <c r="F85" s="362"/>
      <c r="G85" s="345"/>
      <c r="H85" s="345"/>
      <c r="I85" s="345"/>
      <c r="J85" s="345"/>
      <c r="K85" s="345"/>
      <c r="L85" s="345"/>
      <c r="M85" s="345"/>
      <c r="N85" s="345"/>
      <c r="O85" s="345"/>
      <c r="P85" s="345"/>
      <c r="Q85" s="345"/>
    </row>
    <row r="86" spans="1:17" ht="39" customHeight="1" thickBot="1" x14ac:dyDescent="0.25">
      <c r="A86" s="350"/>
      <c r="B86" s="149" t="s">
        <v>244</v>
      </c>
      <c r="C86" s="134">
        <v>260</v>
      </c>
      <c r="D86" s="135">
        <v>499</v>
      </c>
      <c r="E86" s="384">
        <v>600</v>
      </c>
      <c r="F86" s="385">
        <f>600</f>
        <v>600</v>
      </c>
      <c r="G86" s="385">
        <f>F86*$G$6+F86</f>
        <v>660</v>
      </c>
      <c r="H86" s="385">
        <v>726</v>
      </c>
      <c r="I86" s="385">
        <v>770.29</v>
      </c>
      <c r="J86" s="385">
        <f>I86*$J$6+I86</f>
        <v>808.80449999999996</v>
      </c>
      <c r="K86" s="385">
        <f t="shared" ref="K86" si="62">I86*$K$6+I86</f>
        <v>801.10159999999996</v>
      </c>
      <c r="L86" s="385">
        <f t="shared" ref="L86" si="63">I86*$L$6+I86</f>
        <v>785.69579999999996</v>
      </c>
      <c r="M86" s="385">
        <f>J86*$M$6+J86</f>
        <v>857.33276999999998</v>
      </c>
      <c r="N86" s="385">
        <f t="shared" ref="N86:Q86" si="64">M86*$N$6+M86</f>
        <v>908.77273619999994</v>
      </c>
      <c r="O86" s="385">
        <f t="shared" si="64"/>
        <v>963.29910037199988</v>
      </c>
      <c r="P86" s="385">
        <f t="shared" si="64"/>
        <v>1021.0970463943199</v>
      </c>
      <c r="Q86" s="385">
        <f t="shared" si="64"/>
        <v>1082.3628691779791</v>
      </c>
    </row>
    <row r="87" spans="1:17" ht="16.5" customHeight="1" x14ac:dyDescent="0.2">
      <c r="A87" s="343"/>
      <c r="B87" s="198"/>
      <c r="C87" s="67"/>
      <c r="D87" s="95"/>
      <c r="E87" s="361"/>
      <c r="F87" s="362"/>
      <c r="G87" s="345"/>
      <c r="H87" s="345"/>
      <c r="I87" s="345"/>
      <c r="J87" s="345"/>
      <c r="K87" s="345"/>
      <c r="L87" s="345"/>
      <c r="M87" s="345"/>
      <c r="N87" s="345"/>
      <c r="O87" s="345"/>
      <c r="P87" s="345"/>
      <c r="Q87" s="345"/>
    </row>
    <row r="88" spans="1:17" ht="26.25" customHeight="1" x14ac:dyDescent="0.2">
      <c r="A88" s="343"/>
      <c r="B88" s="218" t="s">
        <v>284</v>
      </c>
      <c r="C88" s="96"/>
      <c r="D88" s="95"/>
      <c r="E88" s="361"/>
      <c r="F88" s="362"/>
      <c r="G88" s="345"/>
      <c r="H88" s="345"/>
      <c r="I88" s="345"/>
      <c r="J88" s="345"/>
      <c r="K88" s="345"/>
      <c r="L88" s="345"/>
      <c r="M88" s="345"/>
      <c r="N88" s="345"/>
      <c r="O88" s="345"/>
      <c r="P88" s="345"/>
      <c r="Q88" s="345"/>
    </row>
    <row r="89" spans="1:17" ht="26.25" customHeight="1" x14ac:dyDescent="0.2">
      <c r="A89" s="343"/>
      <c r="B89" s="198" t="s">
        <v>245</v>
      </c>
      <c r="C89" s="125">
        <v>990</v>
      </c>
      <c r="D89" s="121">
        <v>1321.1</v>
      </c>
      <c r="E89" s="346">
        <v>2000</v>
      </c>
      <c r="F89" s="347">
        <v>2000</v>
      </c>
      <c r="G89" s="347">
        <f>F89*$G$6+F89</f>
        <v>2200</v>
      </c>
      <c r="H89" s="347">
        <v>2420</v>
      </c>
      <c r="I89" s="347">
        <f>H89*$I$6+H89</f>
        <v>2577.3000000000002</v>
      </c>
      <c r="J89" s="347">
        <f>I89*$J$6+I89</f>
        <v>2706.165</v>
      </c>
      <c r="K89" s="347">
        <f t="shared" ref="K89" si="65">I89*$K$6+I89</f>
        <v>2680.3920000000003</v>
      </c>
      <c r="L89" s="347">
        <f t="shared" ref="L89" si="66">I89*$L$6+I89</f>
        <v>2628.846</v>
      </c>
      <c r="M89" s="347">
        <f>J89*$M$6+J89</f>
        <v>2868.5349000000001</v>
      </c>
      <c r="N89" s="347">
        <f t="shared" ref="N89:Q89" si="67">M89*$N$6+M89</f>
        <v>3040.6469940000002</v>
      </c>
      <c r="O89" s="347">
        <f t="shared" si="67"/>
        <v>3223.0858136400002</v>
      </c>
      <c r="P89" s="347">
        <f t="shared" si="67"/>
        <v>3416.4709624584002</v>
      </c>
      <c r="Q89" s="347">
        <f t="shared" si="67"/>
        <v>3621.4592202059043</v>
      </c>
    </row>
    <row r="90" spans="1:17" ht="16.5" customHeight="1" x14ac:dyDescent="0.2">
      <c r="A90" s="343"/>
      <c r="B90" s="391"/>
      <c r="C90" s="125">
        <v>1980</v>
      </c>
      <c r="D90" s="121">
        <v>2642.3</v>
      </c>
      <c r="E90" s="141"/>
      <c r="F90" s="347"/>
      <c r="G90" s="347"/>
      <c r="H90" s="347"/>
      <c r="I90" s="347"/>
      <c r="J90" s="347"/>
      <c r="K90" s="347"/>
      <c r="L90" s="347"/>
      <c r="M90" s="347"/>
      <c r="N90" s="347"/>
      <c r="O90" s="347"/>
      <c r="P90" s="347"/>
      <c r="Q90" s="347"/>
    </row>
    <row r="91" spans="1:17" s="395" customFormat="1" ht="81.75" customHeight="1" x14ac:dyDescent="0.2">
      <c r="A91" s="392"/>
      <c r="B91" s="282" t="s">
        <v>246</v>
      </c>
      <c r="C91" s="222" t="s">
        <v>579</v>
      </c>
      <c r="D91" s="393" t="s">
        <v>580</v>
      </c>
      <c r="E91" s="394" t="s">
        <v>597</v>
      </c>
      <c r="F91" s="394" t="s">
        <v>597</v>
      </c>
      <c r="G91" s="394" t="s">
        <v>597</v>
      </c>
      <c r="H91" s="394" t="s">
        <v>597</v>
      </c>
      <c r="I91" s="394" t="s">
        <v>597</v>
      </c>
      <c r="J91" s="394" t="s">
        <v>597</v>
      </c>
      <c r="K91" s="394" t="s">
        <v>597</v>
      </c>
      <c r="L91" s="394" t="s">
        <v>597</v>
      </c>
      <c r="M91" s="394" t="s">
        <v>597</v>
      </c>
      <c r="N91" s="394" t="s">
        <v>597</v>
      </c>
      <c r="O91" s="394" t="s">
        <v>597</v>
      </c>
      <c r="P91" s="394" t="s">
        <v>597</v>
      </c>
      <c r="Q91" s="394" t="s">
        <v>597</v>
      </c>
    </row>
    <row r="92" spans="1:17" ht="24.75" customHeight="1" x14ac:dyDescent="0.2">
      <c r="A92" s="343"/>
      <c r="B92" s="218" t="s">
        <v>285</v>
      </c>
      <c r="C92" s="96"/>
      <c r="D92" s="95"/>
      <c r="E92" s="361"/>
      <c r="F92" s="362"/>
      <c r="G92" s="345"/>
      <c r="H92" s="345"/>
      <c r="I92" s="345"/>
      <c r="J92" s="345"/>
      <c r="K92" s="345"/>
      <c r="L92" s="345"/>
      <c r="M92" s="345"/>
      <c r="N92" s="345"/>
      <c r="O92" s="345"/>
      <c r="P92" s="345"/>
      <c r="Q92" s="345"/>
    </row>
    <row r="93" spans="1:17" ht="16.5" customHeight="1" x14ac:dyDescent="0.2">
      <c r="A93" s="343"/>
      <c r="B93" s="193"/>
      <c r="C93" s="96"/>
      <c r="D93" s="95"/>
      <c r="E93" s="361"/>
      <c r="F93" s="362"/>
      <c r="G93" s="345"/>
      <c r="H93" s="345"/>
      <c r="I93" s="345"/>
      <c r="J93" s="345"/>
      <c r="K93" s="345"/>
      <c r="L93" s="345"/>
      <c r="M93" s="345"/>
      <c r="N93" s="345"/>
      <c r="O93" s="345"/>
      <c r="P93" s="345"/>
      <c r="Q93" s="345"/>
    </row>
    <row r="94" spans="1:17" ht="24.75" customHeight="1" thickBot="1" x14ac:dyDescent="0.25">
      <c r="A94" s="350"/>
      <c r="B94" s="149" t="s">
        <v>533</v>
      </c>
      <c r="C94" s="134">
        <v>116.6</v>
      </c>
      <c r="D94" s="135">
        <v>155.6</v>
      </c>
      <c r="E94" s="384">
        <v>196.88</v>
      </c>
      <c r="F94" s="347">
        <f>E94*$F$6+E94</f>
        <v>216.56799999999998</v>
      </c>
      <c r="G94" s="347">
        <f>F94*$G$6+F94</f>
        <v>238.22479999999999</v>
      </c>
      <c r="H94" s="347">
        <v>262.05</v>
      </c>
      <c r="I94" s="347">
        <f>H94*$I$6+H94</f>
        <v>279.08325000000002</v>
      </c>
      <c r="J94" s="347">
        <f>I94*$J$6+I94</f>
        <v>293.03741250000002</v>
      </c>
      <c r="K94" s="347">
        <f t="shared" ref="K94" si="68">I94*$K$6+I94</f>
        <v>290.24657999999999</v>
      </c>
      <c r="L94" s="347">
        <f t="shared" ref="L94" si="69">I94*$L$6+I94</f>
        <v>284.66491500000001</v>
      </c>
      <c r="M94" s="347">
        <f>J94*$M$6+J94</f>
        <v>310.61965725000005</v>
      </c>
      <c r="N94" s="347">
        <f t="shared" ref="N94:Q94" si="70">M94*$N$6+M94</f>
        <v>329.25683668500005</v>
      </c>
      <c r="O94" s="347">
        <f t="shared" si="70"/>
        <v>349.01224688610006</v>
      </c>
      <c r="P94" s="347">
        <f t="shared" si="70"/>
        <v>369.95298169926605</v>
      </c>
      <c r="Q94" s="347">
        <f t="shared" si="70"/>
        <v>392.15016060122201</v>
      </c>
    </row>
    <row r="95" spans="1:17" ht="24.75" customHeight="1" thickBot="1" x14ac:dyDescent="0.25">
      <c r="A95" s="338"/>
      <c r="B95" s="396" t="s">
        <v>256</v>
      </c>
      <c r="C95" s="397"/>
      <c r="D95" s="398"/>
      <c r="E95" s="399"/>
      <c r="F95" s="400"/>
      <c r="G95" s="401"/>
      <c r="H95" s="402"/>
      <c r="I95" s="402"/>
      <c r="J95" s="402"/>
      <c r="K95" s="402"/>
      <c r="L95" s="402"/>
      <c r="M95" s="402"/>
      <c r="N95" s="402"/>
      <c r="O95" s="402"/>
      <c r="P95" s="402"/>
      <c r="Q95" s="402"/>
    </row>
    <row r="96" spans="1:17" ht="37.5" customHeight="1" x14ac:dyDescent="0.2">
      <c r="A96" s="708" t="s">
        <v>238</v>
      </c>
      <c r="B96" s="709"/>
      <c r="C96" s="74" t="s">
        <v>237</v>
      </c>
      <c r="D96" s="141" t="s">
        <v>237</v>
      </c>
      <c r="E96" s="354" t="s">
        <v>237</v>
      </c>
      <c r="F96" s="331" t="s">
        <v>237</v>
      </c>
      <c r="G96" s="331" t="s">
        <v>237</v>
      </c>
      <c r="H96" s="54" t="s">
        <v>237</v>
      </c>
      <c r="I96" s="54" t="s">
        <v>237</v>
      </c>
      <c r="J96" s="54" t="s">
        <v>1230</v>
      </c>
      <c r="K96" s="54" t="s">
        <v>791</v>
      </c>
      <c r="L96" s="54" t="s">
        <v>791</v>
      </c>
      <c r="M96" s="54" t="s">
        <v>1230</v>
      </c>
      <c r="N96" s="54" t="s">
        <v>1230</v>
      </c>
      <c r="O96" s="54" t="s">
        <v>1230</v>
      </c>
      <c r="P96" s="54" t="s">
        <v>1230</v>
      </c>
      <c r="Q96" s="54" t="s">
        <v>1230</v>
      </c>
    </row>
    <row r="97" spans="1:17" ht="26.25" customHeight="1" x14ac:dyDescent="0.2">
      <c r="A97" s="710"/>
      <c r="B97" s="694"/>
      <c r="C97" s="74" t="s">
        <v>218</v>
      </c>
      <c r="D97" s="71" t="s">
        <v>552</v>
      </c>
      <c r="E97" s="332" t="s">
        <v>554</v>
      </c>
      <c r="F97" s="332" t="s">
        <v>566</v>
      </c>
      <c r="G97" s="332" t="s">
        <v>593</v>
      </c>
      <c r="H97" s="71" t="s">
        <v>754</v>
      </c>
      <c r="I97" s="71" t="s">
        <v>772</v>
      </c>
      <c r="J97" s="71" t="s">
        <v>797</v>
      </c>
      <c r="K97" s="71" t="s">
        <v>797</v>
      </c>
      <c r="L97" s="71" t="s">
        <v>797</v>
      </c>
      <c r="M97" s="71" t="s">
        <v>908</v>
      </c>
      <c r="N97" s="71" t="s">
        <v>918</v>
      </c>
      <c r="O97" s="71" t="s">
        <v>918</v>
      </c>
      <c r="P97" s="71" t="s">
        <v>918</v>
      </c>
      <c r="Q97" s="71" t="s">
        <v>918</v>
      </c>
    </row>
    <row r="98" spans="1:17" ht="26.25" customHeight="1" thickBot="1" x14ac:dyDescent="0.25">
      <c r="A98" s="711"/>
      <c r="B98" s="695"/>
      <c r="C98" s="131">
        <v>0.1</v>
      </c>
      <c r="D98" s="56">
        <v>0.06</v>
      </c>
      <c r="E98" s="334">
        <v>0.1</v>
      </c>
      <c r="F98" s="335">
        <v>0.15</v>
      </c>
      <c r="G98" s="336">
        <v>0.1</v>
      </c>
      <c r="H98" s="117">
        <v>0.1</v>
      </c>
      <c r="I98" s="117">
        <v>6.5000000000000002E-2</v>
      </c>
      <c r="J98" s="117">
        <v>0.05</v>
      </c>
      <c r="K98" s="117">
        <v>0.04</v>
      </c>
      <c r="L98" s="117">
        <v>0.02</v>
      </c>
      <c r="M98" s="117">
        <v>0.06</v>
      </c>
      <c r="N98" s="117">
        <v>0.06</v>
      </c>
      <c r="O98" s="117">
        <v>0.06</v>
      </c>
      <c r="P98" s="117">
        <v>0.06</v>
      </c>
      <c r="Q98" s="117">
        <v>0.06</v>
      </c>
    </row>
    <row r="99" spans="1:17" ht="27" customHeight="1" thickBot="1" x14ac:dyDescent="0.25">
      <c r="A99" s="403">
        <v>6</v>
      </c>
      <c r="B99" s="564" t="s">
        <v>291</v>
      </c>
      <c r="C99" s="565"/>
      <c r="D99" s="565"/>
      <c r="E99" s="566"/>
      <c r="F99" s="553"/>
      <c r="G99" s="401"/>
      <c r="H99" s="401"/>
      <c r="I99" s="401"/>
      <c r="J99" s="402"/>
      <c r="K99" s="402"/>
      <c r="L99" s="402"/>
      <c r="M99" s="402"/>
      <c r="N99" s="402"/>
      <c r="O99" s="402"/>
      <c r="P99" s="402"/>
      <c r="Q99" s="402"/>
    </row>
    <row r="100" spans="1:17" ht="27" customHeight="1" x14ac:dyDescent="0.2">
      <c r="A100" s="343"/>
      <c r="B100" s="218" t="s">
        <v>786</v>
      </c>
      <c r="C100" s="301"/>
      <c r="D100" s="404"/>
      <c r="E100" s="386"/>
      <c r="F100" s="362"/>
      <c r="G100" s="345"/>
      <c r="H100" s="345"/>
      <c r="I100" s="345"/>
      <c r="J100" s="345"/>
      <c r="K100" s="345"/>
      <c r="L100" s="345"/>
      <c r="M100" s="345"/>
      <c r="N100" s="345"/>
      <c r="O100" s="345"/>
      <c r="P100" s="345"/>
      <c r="Q100" s="345"/>
    </row>
    <row r="101" spans="1:17" ht="17.25" customHeight="1" x14ac:dyDescent="0.2">
      <c r="A101" s="343"/>
      <c r="B101" s="198"/>
      <c r="C101" s="96"/>
      <c r="D101" s="139"/>
      <c r="E101" s="361"/>
      <c r="F101" s="362"/>
      <c r="G101" s="345"/>
      <c r="H101" s="345"/>
      <c r="I101" s="345"/>
      <c r="J101" s="345"/>
      <c r="K101" s="345"/>
      <c r="L101" s="345"/>
      <c r="M101" s="345"/>
      <c r="N101" s="345"/>
      <c r="O101" s="345"/>
      <c r="P101" s="345"/>
      <c r="Q101" s="345"/>
    </row>
    <row r="102" spans="1:17" ht="41.25" customHeight="1" x14ac:dyDescent="0.2">
      <c r="A102" s="343"/>
      <c r="B102" s="198" t="s">
        <v>292</v>
      </c>
      <c r="C102" s="96"/>
      <c r="D102" s="139"/>
      <c r="E102" s="361"/>
      <c r="F102" s="362"/>
      <c r="G102" s="345"/>
      <c r="H102" s="345"/>
      <c r="I102" s="345"/>
      <c r="J102" s="345"/>
      <c r="K102" s="345"/>
      <c r="L102" s="345"/>
      <c r="M102" s="345"/>
      <c r="N102" s="345"/>
      <c r="O102" s="345"/>
      <c r="P102" s="345"/>
      <c r="Q102" s="345"/>
    </row>
    <row r="103" spans="1:17" ht="17.25" customHeight="1" x14ac:dyDescent="0.2">
      <c r="A103" s="343"/>
      <c r="B103" s="198"/>
      <c r="C103" s="96"/>
      <c r="D103" s="121"/>
      <c r="E103" s="361"/>
      <c r="F103" s="362"/>
      <c r="G103" s="345"/>
      <c r="H103" s="345"/>
      <c r="I103" s="345"/>
      <c r="J103" s="345"/>
      <c r="K103" s="345"/>
      <c r="L103" s="345"/>
      <c r="M103" s="345"/>
      <c r="N103" s="345"/>
      <c r="O103" s="345"/>
      <c r="P103" s="345"/>
      <c r="Q103" s="345"/>
    </row>
    <row r="104" spans="1:17" ht="24.75" customHeight="1" x14ac:dyDescent="0.2">
      <c r="A104" s="343" t="s">
        <v>636</v>
      </c>
      <c r="B104" s="198" t="s">
        <v>655</v>
      </c>
      <c r="C104" s="215">
        <v>31.31</v>
      </c>
      <c r="D104" s="121">
        <v>41.8</v>
      </c>
      <c r="E104" s="346">
        <v>52.9</v>
      </c>
      <c r="F104" s="347">
        <f>E104*$F$98+E104</f>
        <v>60.835000000000001</v>
      </c>
      <c r="G104" s="347">
        <f>F104*$G$6+F104</f>
        <v>66.918499999999995</v>
      </c>
      <c r="H104" s="347">
        <v>73.61</v>
      </c>
      <c r="I104" s="347">
        <f>H104*$I$6+H104</f>
        <v>78.394649999999999</v>
      </c>
      <c r="J104" s="347">
        <f>I104*$J$6+I104</f>
        <v>82.314382499999994</v>
      </c>
      <c r="K104" s="347">
        <f t="shared" ref="K104" si="71">I104*$K$6+I104</f>
        <v>81.530435999999995</v>
      </c>
      <c r="L104" s="347">
        <f t="shared" ref="L104" si="72">I104*$L$6+I104</f>
        <v>79.962542999999997</v>
      </c>
      <c r="M104" s="347">
        <f>J104*$M$6+J104</f>
        <v>87.253245449999994</v>
      </c>
      <c r="N104" s="347">
        <f t="shared" ref="N104:Q104" si="73">M104*$N$6+M104</f>
        <v>92.488440177000001</v>
      </c>
      <c r="O104" s="347">
        <f t="shared" si="73"/>
        <v>98.037746587620006</v>
      </c>
      <c r="P104" s="347">
        <f t="shared" si="73"/>
        <v>103.92001138287721</v>
      </c>
      <c r="Q104" s="347">
        <f t="shared" si="73"/>
        <v>110.15521206584984</v>
      </c>
    </row>
    <row r="105" spans="1:17" ht="24.75" customHeight="1" x14ac:dyDescent="0.2">
      <c r="A105" s="343"/>
      <c r="B105" s="198" t="s">
        <v>281</v>
      </c>
      <c r="C105" s="96"/>
      <c r="D105" s="121"/>
      <c r="E105" s="367"/>
      <c r="F105" s="347"/>
      <c r="G105" s="345"/>
      <c r="H105" s="345"/>
      <c r="I105" s="345"/>
      <c r="J105" s="345"/>
      <c r="K105" s="345"/>
      <c r="L105" s="345"/>
      <c r="M105" s="345"/>
      <c r="N105" s="345"/>
      <c r="O105" s="345"/>
      <c r="P105" s="345"/>
      <c r="Q105" s="345"/>
    </row>
    <row r="106" spans="1:17" ht="24.75" customHeight="1" x14ac:dyDescent="0.2">
      <c r="A106" s="343" t="s">
        <v>637</v>
      </c>
      <c r="B106" s="198" t="s">
        <v>656</v>
      </c>
      <c r="C106" s="96"/>
      <c r="D106" s="121"/>
      <c r="E106" s="367"/>
      <c r="F106" s="347"/>
      <c r="G106" s="345"/>
      <c r="H106" s="345"/>
      <c r="I106" s="345"/>
      <c r="J106" s="345"/>
      <c r="K106" s="345"/>
      <c r="L106" s="345"/>
      <c r="M106" s="345"/>
      <c r="N106" s="345"/>
      <c r="O106" s="345"/>
      <c r="P106" s="345"/>
      <c r="Q106" s="345"/>
    </row>
    <row r="107" spans="1:17" ht="24.75" customHeight="1" x14ac:dyDescent="0.2">
      <c r="A107" s="343"/>
      <c r="B107" s="198" t="s">
        <v>599</v>
      </c>
      <c r="C107" s="96"/>
      <c r="D107" s="121"/>
      <c r="E107" s="346">
        <v>52.9</v>
      </c>
      <c r="F107" s="347">
        <f>E107*$F$98+E107</f>
        <v>60.835000000000001</v>
      </c>
      <c r="G107" s="347">
        <f>F107*$G$6+F107</f>
        <v>66.918499999999995</v>
      </c>
      <c r="H107" s="347">
        <v>73.61</v>
      </c>
      <c r="I107" s="347">
        <f>H107*$I$6+H107</f>
        <v>78.394649999999999</v>
      </c>
      <c r="J107" s="347">
        <f>I107*$J$6+I107</f>
        <v>82.314382499999994</v>
      </c>
      <c r="K107" s="347">
        <f t="shared" ref="K107" si="74">I107*$K$6+I107</f>
        <v>81.530435999999995</v>
      </c>
      <c r="L107" s="347">
        <f t="shared" ref="L107" si="75">I107*$L$6+I107</f>
        <v>79.962542999999997</v>
      </c>
      <c r="M107" s="347">
        <f>J107*$M$6+J107</f>
        <v>87.253245449999994</v>
      </c>
      <c r="N107" s="347">
        <f t="shared" ref="N107:Q107" si="76">M107*$N$6+M107</f>
        <v>92.488440177000001</v>
      </c>
      <c r="O107" s="347">
        <f t="shared" si="76"/>
        <v>98.037746587620006</v>
      </c>
      <c r="P107" s="347">
        <f t="shared" si="76"/>
        <v>103.92001138287721</v>
      </c>
      <c r="Q107" s="347">
        <f t="shared" si="76"/>
        <v>110.15521206584984</v>
      </c>
    </row>
    <row r="108" spans="1:17" ht="24.75" customHeight="1" x14ac:dyDescent="0.2">
      <c r="A108" s="343" t="s">
        <v>600</v>
      </c>
      <c r="B108" s="198" t="s">
        <v>657</v>
      </c>
      <c r="C108" s="95"/>
      <c r="D108" s="121">
        <v>41.8</v>
      </c>
      <c r="E108" s="405"/>
      <c r="F108" s="406"/>
      <c r="G108" s="406"/>
      <c r="H108" s="406"/>
      <c r="I108" s="406"/>
      <c r="J108" s="406"/>
      <c r="K108" s="406"/>
      <c r="L108" s="406"/>
      <c r="M108" s="406"/>
      <c r="N108" s="406"/>
      <c r="O108" s="406"/>
      <c r="P108" s="406"/>
      <c r="Q108" s="406"/>
    </row>
    <row r="109" spans="1:17" ht="24.75" customHeight="1" x14ac:dyDescent="0.2">
      <c r="A109" s="343"/>
      <c r="B109" s="198" t="s">
        <v>646</v>
      </c>
      <c r="C109" s="215"/>
      <c r="D109" s="121"/>
      <c r="E109" s="367"/>
      <c r="F109" s="347"/>
      <c r="G109" s="345"/>
      <c r="H109" s="345"/>
      <c r="I109" s="345"/>
      <c r="J109" s="345"/>
      <c r="K109" s="345"/>
      <c r="L109" s="345"/>
      <c r="M109" s="345"/>
      <c r="N109" s="345"/>
      <c r="O109" s="345"/>
      <c r="P109" s="345"/>
      <c r="Q109" s="345"/>
    </row>
    <row r="110" spans="1:17" ht="24.75" customHeight="1" x14ac:dyDescent="0.2">
      <c r="A110" s="343"/>
      <c r="B110" s="198" t="s">
        <v>654</v>
      </c>
      <c r="C110" s="215"/>
      <c r="D110" s="121">
        <v>4.2</v>
      </c>
      <c r="E110" s="346">
        <v>5.29</v>
      </c>
      <c r="F110" s="347">
        <f>E110*$F$98+E110</f>
        <v>6.0834999999999999</v>
      </c>
      <c r="G110" s="347">
        <f>F110*$G$6+F110</f>
        <v>6.6918499999999996</v>
      </c>
      <c r="H110" s="347">
        <v>7.36</v>
      </c>
      <c r="I110" s="347">
        <f t="shared" ref="I110:I112" si="77">H110*$I$6+H110</f>
        <v>7.8384</v>
      </c>
      <c r="J110" s="347">
        <f t="shared" ref="J110:J112" si="78">I110*$J$6+I110</f>
        <v>8.2303200000000007</v>
      </c>
      <c r="K110" s="347">
        <f t="shared" ref="K110:K112" si="79">I110*$K$6+I110</f>
        <v>8.1519359999999992</v>
      </c>
      <c r="L110" s="347">
        <f t="shared" ref="L110:L112" si="80">I110*$L$6+I110</f>
        <v>7.9951679999999996</v>
      </c>
      <c r="M110" s="347">
        <v>11.03</v>
      </c>
      <c r="N110" s="347">
        <f t="shared" ref="N110:Q114" si="81">M110*$N$6+M110</f>
        <v>11.691799999999999</v>
      </c>
      <c r="O110" s="347">
        <f t="shared" si="81"/>
        <v>12.393307999999999</v>
      </c>
      <c r="P110" s="347">
        <f t="shared" si="81"/>
        <v>13.136906479999999</v>
      </c>
      <c r="Q110" s="347">
        <f t="shared" si="81"/>
        <v>13.925120868799999</v>
      </c>
    </row>
    <row r="111" spans="1:17" ht="24.75" customHeight="1" x14ac:dyDescent="0.2">
      <c r="A111" s="343"/>
      <c r="B111" s="195" t="s">
        <v>649</v>
      </c>
      <c r="C111" s="215"/>
      <c r="D111" s="121">
        <v>4.8</v>
      </c>
      <c r="E111" s="346">
        <v>6.1</v>
      </c>
      <c r="F111" s="347">
        <f>E111*$F$98+E111</f>
        <v>7.0149999999999997</v>
      </c>
      <c r="G111" s="347">
        <f>F111*$G$6+F111</f>
        <v>7.7164999999999999</v>
      </c>
      <c r="H111" s="347">
        <v>8.49</v>
      </c>
      <c r="I111" s="347">
        <f t="shared" si="77"/>
        <v>9.0418500000000002</v>
      </c>
      <c r="J111" s="347">
        <f t="shared" si="78"/>
        <v>9.4939424999999993</v>
      </c>
      <c r="K111" s="347">
        <f t="shared" si="79"/>
        <v>9.4035240000000009</v>
      </c>
      <c r="L111" s="347">
        <f t="shared" si="80"/>
        <v>9.2226870000000005</v>
      </c>
      <c r="M111" s="347">
        <v>11.03</v>
      </c>
      <c r="N111" s="347">
        <f t="shared" si="81"/>
        <v>11.691799999999999</v>
      </c>
      <c r="O111" s="347">
        <f t="shared" si="81"/>
        <v>12.393307999999999</v>
      </c>
      <c r="P111" s="347">
        <f t="shared" si="81"/>
        <v>13.136906479999999</v>
      </c>
      <c r="Q111" s="347">
        <f t="shared" si="81"/>
        <v>13.925120868799999</v>
      </c>
    </row>
    <row r="112" spans="1:17" ht="24.75" customHeight="1" x14ac:dyDescent="0.2">
      <c r="A112" s="343"/>
      <c r="B112" s="198" t="s">
        <v>650</v>
      </c>
      <c r="C112" s="215"/>
      <c r="D112" s="121">
        <v>5.2</v>
      </c>
      <c r="E112" s="346">
        <v>6.56</v>
      </c>
      <c r="F112" s="347">
        <f>E112*$F$98+E112</f>
        <v>7.5439999999999996</v>
      </c>
      <c r="G112" s="347">
        <f>F112*$G$6+F112</f>
        <v>8.2983999999999991</v>
      </c>
      <c r="H112" s="347">
        <v>9.1300000000000008</v>
      </c>
      <c r="I112" s="347">
        <f t="shared" si="77"/>
        <v>9.7234500000000015</v>
      </c>
      <c r="J112" s="347">
        <f t="shared" si="78"/>
        <v>10.209622500000002</v>
      </c>
      <c r="K112" s="347">
        <f t="shared" si="79"/>
        <v>10.112388000000001</v>
      </c>
      <c r="L112" s="347">
        <f t="shared" si="80"/>
        <v>9.9179190000000013</v>
      </c>
      <c r="M112" s="347">
        <v>12.04</v>
      </c>
      <c r="N112" s="347">
        <f t="shared" si="81"/>
        <v>12.7624</v>
      </c>
      <c r="O112" s="347">
        <f t="shared" si="81"/>
        <v>13.528143999999999</v>
      </c>
      <c r="P112" s="347">
        <f t="shared" si="81"/>
        <v>14.339832639999999</v>
      </c>
      <c r="Q112" s="347">
        <f t="shared" si="81"/>
        <v>15.2002225984</v>
      </c>
    </row>
    <row r="113" spans="1:17" ht="17.25" customHeight="1" x14ac:dyDescent="0.2">
      <c r="A113" s="343"/>
      <c r="B113" s="198"/>
      <c r="C113" s="215"/>
      <c r="D113" s="121"/>
      <c r="E113" s="346"/>
      <c r="F113" s="347"/>
      <c r="G113" s="345"/>
      <c r="H113" s="345"/>
      <c r="I113" s="345"/>
      <c r="J113" s="345"/>
      <c r="K113" s="345"/>
      <c r="L113" s="345"/>
      <c r="M113" s="345"/>
      <c r="N113" s="345"/>
      <c r="O113" s="345"/>
      <c r="P113" s="345"/>
      <c r="Q113" s="345"/>
    </row>
    <row r="114" spans="1:17" ht="24.75" customHeight="1" x14ac:dyDescent="0.2">
      <c r="A114" s="343" t="s">
        <v>601</v>
      </c>
      <c r="B114" s="363" t="s">
        <v>658</v>
      </c>
      <c r="C114" s="215">
        <v>24.89</v>
      </c>
      <c r="D114" s="121">
        <v>33.200000000000003</v>
      </c>
      <c r="E114" s="346">
        <v>41.98</v>
      </c>
      <c r="F114" s="347">
        <f>E114*$F$98+E114</f>
        <v>48.276999999999994</v>
      </c>
      <c r="G114" s="347">
        <f>F114*$G$6+F114</f>
        <v>53.104699999999994</v>
      </c>
      <c r="H114" s="347">
        <v>58.42</v>
      </c>
      <c r="I114" s="347">
        <f>H114*$I$6+H114</f>
        <v>62.217300000000002</v>
      </c>
      <c r="J114" s="347">
        <f>I114*$J$6+I114</f>
        <v>65.328164999999998</v>
      </c>
      <c r="K114" s="347">
        <f t="shared" ref="K114" si="82">I114*$K$6+I114</f>
        <v>64.705991999999995</v>
      </c>
      <c r="L114" s="347">
        <f t="shared" ref="L114" si="83">I114*$L$6+I114</f>
        <v>63.461646000000002</v>
      </c>
      <c r="M114" s="347">
        <f>J114*$M$6+J114</f>
        <v>69.247854899999993</v>
      </c>
      <c r="N114" s="347">
        <f t="shared" si="81"/>
        <v>73.402726193999996</v>
      </c>
      <c r="O114" s="347">
        <f t="shared" si="81"/>
        <v>77.806889765639994</v>
      </c>
      <c r="P114" s="347">
        <f t="shared" si="81"/>
        <v>82.475303151578387</v>
      </c>
      <c r="Q114" s="347">
        <f t="shared" si="81"/>
        <v>87.423821340673086</v>
      </c>
    </row>
    <row r="115" spans="1:17" ht="17.25" customHeight="1" thickBot="1" x14ac:dyDescent="0.25">
      <c r="A115" s="350"/>
      <c r="B115" s="149"/>
      <c r="C115" s="134"/>
      <c r="D115" s="82"/>
      <c r="E115" s="364"/>
      <c r="F115" s="365"/>
      <c r="G115" s="366"/>
      <c r="H115" s="366"/>
      <c r="I115" s="366"/>
      <c r="J115" s="366"/>
      <c r="K115" s="366"/>
      <c r="L115" s="366"/>
      <c r="M115" s="366"/>
      <c r="N115" s="366"/>
      <c r="O115" s="366"/>
      <c r="P115" s="366"/>
      <c r="Q115" s="366"/>
    </row>
    <row r="116" spans="1:17" ht="26.25" customHeight="1" x14ac:dyDescent="0.2">
      <c r="A116" s="338"/>
      <c r="B116" s="264" t="s">
        <v>787</v>
      </c>
      <c r="C116" s="301"/>
      <c r="D116" s="95"/>
      <c r="E116" s="367"/>
      <c r="F116" s="362"/>
      <c r="G116" s="345"/>
      <c r="H116" s="345"/>
      <c r="I116" s="345"/>
      <c r="J116" s="345"/>
      <c r="K116" s="345"/>
      <c r="L116" s="345"/>
      <c r="M116" s="345"/>
      <c r="N116" s="345"/>
      <c r="O116" s="345"/>
      <c r="P116" s="345"/>
      <c r="Q116" s="345"/>
    </row>
    <row r="117" spans="1:17" ht="26.25" customHeight="1" x14ac:dyDescent="0.2">
      <c r="A117" s="343" t="s">
        <v>636</v>
      </c>
      <c r="B117" s="193" t="s">
        <v>659</v>
      </c>
      <c r="C117" s="96"/>
      <c r="D117" s="95"/>
      <c r="E117" s="367"/>
      <c r="F117" s="362"/>
      <c r="G117" s="345"/>
      <c r="H117" s="345"/>
      <c r="I117" s="345"/>
      <c r="J117" s="345"/>
      <c r="K117" s="345"/>
      <c r="L117" s="345"/>
      <c r="M117" s="345"/>
      <c r="N117" s="345"/>
      <c r="O117" s="345"/>
      <c r="P117" s="345"/>
      <c r="Q117" s="345"/>
    </row>
    <row r="118" spans="1:17" ht="26.25" customHeight="1" x14ac:dyDescent="0.2">
      <c r="A118" s="343" t="s">
        <v>600</v>
      </c>
      <c r="B118" s="198" t="s">
        <v>660</v>
      </c>
      <c r="C118" s="215">
        <v>51.83</v>
      </c>
      <c r="D118" s="121">
        <v>69.2</v>
      </c>
      <c r="E118" s="346">
        <v>87.52</v>
      </c>
      <c r="F118" s="347">
        <f>E118*$F$98+E118</f>
        <v>100.648</v>
      </c>
      <c r="G118" s="347">
        <f t="shared" ref="G118:G125" si="84">F118*$G$6+F118</f>
        <v>110.7128</v>
      </c>
      <c r="H118" s="347">
        <v>121.78</v>
      </c>
      <c r="I118" s="347">
        <f t="shared" ref="I118:I125" si="85">H118*$I$6+H118</f>
        <v>129.69569999999999</v>
      </c>
      <c r="J118" s="347">
        <f t="shared" ref="J118:J125" si="86">I118*$J$6+I118</f>
        <v>136.18048499999998</v>
      </c>
      <c r="K118" s="347">
        <f t="shared" ref="K118:K125" si="87">I118*$K$6+I118</f>
        <v>134.88352799999998</v>
      </c>
      <c r="L118" s="347">
        <f t="shared" ref="L118:L125" si="88">I118*$L$6+I118</f>
        <v>132.289614</v>
      </c>
      <c r="M118" s="347">
        <f t="shared" ref="M118:M125" si="89">J118*$M$6+J118</f>
        <v>144.35131409999997</v>
      </c>
      <c r="N118" s="347">
        <f t="shared" ref="N118:Q129" si="90">M118*$N$6+M118</f>
        <v>153.01239294599998</v>
      </c>
      <c r="O118" s="347">
        <f t="shared" si="90"/>
        <v>162.19313652275997</v>
      </c>
      <c r="P118" s="347">
        <f t="shared" si="90"/>
        <v>171.92472471412557</v>
      </c>
      <c r="Q118" s="347">
        <f t="shared" si="90"/>
        <v>182.2402081969731</v>
      </c>
    </row>
    <row r="119" spans="1:17" ht="26.25" customHeight="1" x14ac:dyDescent="0.2">
      <c r="A119" s="343" t="s">
        <v>601</v>
      </c>
      <c r="B119" s="198" t="s">
        <v>661</v>
      </c>
      <c r="C119" s="215">
        <v>51.83</v>
      </c>
      <c r="D119" s="121">
        <v>69.2</v>
      </c>
      <c r="E119" s="346">
        <v>87.52</v>
      </c>
      <c r="F119" s="347">
        <f t="shared" ref="F119:F125" si="91">E119*$F$98+E119</f>
        <v>100.648</v>
      </c>
      <c r="G119" s="347">
        <f t="shared" si="84"/>
        <v>110.7128</v>
      </c>
      <c r="H119" s="347">
        <v>121.78</v>
      </c>
      <c r="I119" s="347">
        <f t="shared" si="85"/>
        <v>129.69569999999999</v>
      </c>
      <c r="J119" s="347">
        <f t="shared" si="86"/>
        <v>136.18048499999998</v>
      </c>
      <c r="K119" s="347">
        <f t="shared" si="87"/>
        <v>134.88352799999998</v>
      </c>
      <c r="L119" s="347">
        <f t="shared" si="88"/>
        <v>132.289614</v>
      </c>
      <c r="M119" s="347">
        <f t="shared" si="89"/>
        <v>144.35131409999997</v>
      </c>
      <c r="N119" s="347">
        <f t="shared" si="90"/>
        <v>153.01239294599998</v>
      </c>
      <c r="O119" s="347">
        <f t="shared" si="90"/>
        <v>162.19313652275997</v>
      </c>
      <c r="P119" s="347">
        <f t="shared" si="90"/>
        <v>171.92472471412557</v>
      </c>
      <c r="Q119" s="347">
        <f t="shared" si="90"/>
        <v>182.2402081969731</v>
      </c>
    </row>
    <row r="120" spans="1:17" ht="26.25" customHeight="1" x14ac:dyDescent="0.2">
      <c r="A120" s="343" t="s">
        <v>602</v>
      </c>
      <c r="B120" s="198" t="s">
        <v>662</v>
      </c>
      <c r="C120" s="215">
        <v>51.83</v>
      </c>
      <c r="D120" s="121">
        <v>69.2</v>
      </c>
      <c r="E120" s="346">
        <v>87.52</v>
      </c>
      <c r="F120" s="347">
        <f t="shared" si="91"/>
        <v>100.648</v>
      </c>
      <c r="G120" s="347">
        <f t="shared" si="84"/>
        <v>110.7128</v>
      </c>
      <c r="H120" s="347">
        <v>121.78</v>
      </c>
      <c r="I120" s="347">
        <f t="shared" si="85"/>
        <v>129.69569999999999</v>
      </c>
      <c r="J120" s="347">
        <f t="shared" si="86"/>
        <v>136.18048499999998</v>
      </c>
      <c r="K120" s="347">
        <f t="shared" si="87"/>
        <v>134.88352799999998</v>
      </c>
      <c r="L120" s="347">
        <f t="shared" si="88"/>
        <v>132.289614</v>
      </c>
      <c r="M120" s="347">
        <f t="shared" si="89"/>
        <v>144.35131409999997</v>
      </c>
      <c r="N120" s="347">
        <f t="shared" si="90"/>
        <v>153.01239294599998</v>
      </c>
      <c r="O120" s="347">
        <f t="shared" si="90"/>
        <v>162.19313652275997</v>
      </c>
      <c r="P120" s="347">
        <f t="shared" si="90"/>
        <v>171.92472471412557</v>
      </c>
      <c r="Q120" s="347">
        <f t="shared" si="90"/>
        <v>182.2402081969731</v>
      </c>
    </row>
    <row r="121" spans="1:17" ht="26.25" customHeight="1" x14ac:dyDescent="0.2">
      <c r="A121" s="343"/>
      <c r="B121" s="198" t="s">
        <v>1235</v>
      </c>
      <c r="C121" s="215">
        <v>28.69</v>
      </c>
      <c r="D121" s="121">
        <v>38.299999999999997</v>
      </c>
      <c r="E121" s="346">
        <v>48.42</v>
      </c>
      <c r="F121" s="347">
        <f t="shared" si="91"/>
        <v>55.683</v>
      </c>
      <c r="G121" s="347">
        <f t="shared" si="84"/>
        <v>61.251300000000001</v>
      </c>
      <c r="H121" s="347">
        <v>67.38</v>
      </c>
      <c r="I121" s="347">
        <f t="shared" si="85"/>
        <v>71.759699999999995</v>
      </c>
      <c r="J121" s="347">
        <f t="shared" si="86"/>
        <v>75.347684999999998</v>
      </c>
      <c r="K121" s="347">
        <f t="shared" si="87"/>
        <v>74.630088000000001</v>
      </c>
      <c r="L121" s="347">
        <f t="shared" si="88"/>
        <v>73.194893999999991</v>
      </c>
      <c r="M121" s="347">
        <f t="shared" si="89"/>
        <v>79.868546100000003</v>
      </c>
      <c r="N121" s="347">
        <f t="shared" si="90"/>
        <v>84.660658866000006</v>
      </c>
      <c r="O121" s="347">
        <f t="shared" si="90"/>
        <v>89.740298397960004</v>
      </c>
      <c r="P121" s="347">
        <f t="shared" si="90"/>
        <v>95.124716301837609</v>
      </c>
      <c r="Q121" s="347">
        <f t="shared" si="90"/>
        <v>100.83219927994787</v>
      </c>
    </row>
    <row r="122" spans="1:17" ht="26.25" customHeight="1" x14ac:dyDescent="0.2">
      <c r="A122" s="343" t="s">
        <v>637</v>
      </c>
      <c r="B122" s="193" t="s">
        <v>663</v>
      </c>
      <c r="C122" s="215">
        <v>51.83</v>
      </c>
      <c r="D122" s="121">
        <v>69.2</v>
      </c>
      <c r="E122" s="346">
        <v>87.52</v>
      </c>
      <c r="F122" s="347">
        <f t="shared" si="91"/>
        <v>100.648</v>
      </c>
      <c r="G122" s="347">
        <f t="shared" si="84"/>
        <v>110.7128</v>
      </c>
      <c r="H122" s="347">
        <v>121.78</v>
      </c>
      <c r="I122" s="347">
        <f t="shared" si="85"/>
        <v>129.69569999999999</v>
      </c>
      <c r="J122" s="347">
        <f t="shared" si="86"/>
        <v>136.18048499999998</v>
      </c>
      <c r="K122" s="347">
        <f t="shared" si="87"/>
        <v>134.88352799999998</v>
      </c>
      <c r="L122" s="347">
        <f t="shared" si="88"/>
        <v>132.289614</v>
      </c>
      <c r="M122" s="347">
        <f t="shared" si="89"/>
        <v>144.35131409999997</v>
      </c>
      <c r="N122" s="347">
        <f t="shared" si="90"/>
        <v>153.01239294599998</v>
      </c>
      <c r="O122" s="347">
        <f t="shared" si="90"/>
        <v>162.19313652275997</v>
      </c>
      <c r="P122" s="347">
        <f t="shared" si="90"/>
        <v>171.92472471412557</v>
      </c>
      <c r="Q122" s="347">
        <f t="shared" si="90"/>
        <v>182.2402081969731</v>
      </c>
    </row>
    <row r="123" spans="1:17" ht="26.25" customHeight="1" x14ac:dyDescent="0.2">
      <c r="A123" s="343" t="s">
        <v>638</v>
      </c>
      <c r="B123" s="193" t="s">
        <v>664</v>
      </c>
      <c r="C123" s="215">
        <v>51.83</v>
      </c>
      <c r="D123" s="121">
        <v>69.2</v>
      </c>
      <c r="E123" s="346">
        <v>87.52</v>
      </c>
      <c r="F123" s="347">
        <f t="shared" si="91"/>
        <v>100.648</v>
      </c>
      <c r="G123" s="347">
        <f t="shared" si="84"/>
        <v>110.7128</v>
      </c>
      <c r="H123" s="347">
        <v>121.78</v>
      </c>
      <c r="I123" s="347">
        <f t="shared" si="85"/>
        <v>129.69569999999999</v>
      </c>
      <c r="J123" s="347">
        <f t="shared" si="86"/>
        <v>136.18048499999998</v>
      </c>
      <c r="K123" s="347">
        <f t="shared" si="87"/>
        <v>134.88352799999998</v>
      </c>
      <c r="L123" s="347">
        <f t="shared" si="88"/>
        <v>132.289614</v>
      </c>
      <c r="M123" s="347">
        <f t="shared" si="89"/>
        <v>144.35131409999997</v>
      </c>
      <c r="N123" s="347">
        <f t="shared" si="90"/>
        <v>153.01239294599998</v>
      </c>
      <c r="O123" s="347">
        <f t="shared" si="90"/>
        <v>162.19313652275997</v>
      </c>
      <c r="P123" s="347">
        <f t="shared" si="90"/>
        <v>171.92472471412557</v>
      </c>
      <c r="Q123" s="347">
        <f t="shared" si="90"/>
        <v>182.2402081969731</v>
      </c>
    </row>
    <row r="124" spans="1:17" ht="26.25" customHeight="1" x14ac:dyDescent="0.2">
      <c r="A124" s="343" t="s">
        <v>639</v>
      </c>
      <c r="B124" s="193" t="s">
        <v>665</v>
      </c>
      <c r="C124" s="215">
        <v>43.46</v>
      </c>
      <c r="D124" s="121">
        <v>58</v>
      </c>
      <c r="E124" s="346">
        <v>73.37</v>
      </c>
      <c r="F124" s="347">
        <f t="shared" si="91"/>
        <v>84.375500000000002</v>
      </c>
      <c r="G124" s="347">
        <f t="shared" si="84"/>
        <v>92.813050000000004</v>
      </c>
      <c r="H124" s="347">
        <v>102.09</v>
      </c>
      <c r="I124" s="347">
        <f t="shared" si="85"/>
        <v>108.72585000000001</v>
      </c>
      <c r="J124" s="347">
        <f t="shared" si="86"/>
        <v>114.16214250000002</v>
      </c>
      <c r="K124" s="347">
        <f t="shared" si="87"/>
        <v>113.07488400000001</v>
      </c>
      <c r="L124" s="347">
        <f t="shared" si="88"/>
        <v>110.900367</v>
      </c>
      <c r="M124" s="347">
        <f t="shared" si="89"/>
        <v>121.01187105000001</v>
      </c>
      <c r="N124" s="347">
        <f t="shared" si="90"/>
        <v>128.27258331300001</v>
      </c>
      <c r="O124" s="347">
        <f t="shared" si="90"/>
        <v>135.96893831178002</v>
      </c>
      <c r="P124" s="347">
        <f t="shared" si="90"/>
        <v>144.12707461048683</v>
      </c>
      <c r="Q124" s="347">
        <f t="shared" si="90"/>
        <v>152.77469908711603</v>
      </c>
    </row>
    <row r="125" spans="1:17" ht="26.25" customHeight="1" x14ac:dyDescent="0.2">
      <c r="A125" s="343" t="s">
        <v>640</v>
      </c>
      <c r="B125" s="193" t="s">
        <v>666</v>
      </c>
      <c r="C125" s="215">
        <v>43.46</v>
      </c>
      <c r="D125" s="121">
        <v>58</v>
      </c>
      <c r="E125" s="346">
        <v>73.37</v>
      </c>
      <c r="F125" s="347">
        <f t="shared" si="91"/>
        <v>84.375500000000002</v>
      </c>
      <c r="G125" s="347">
        <f t="shared" si="84"/>
        <v>92.813050000000004</v>
      </c>
      <c r="H125" s="347">
        <v>102.09</v>
      </c>
      <c r="I125" s="347">
        <f t="shared" si="85"/>
        <v>108.72585000000001</v>
      </c>
      <c r="J125" s="347">
        <f t="shared" si="86"/>
        <v>114.16214250000002</v>
      </c>
      <c r="K125" s="347">
        <f t="shared" si="87"/>
        <v>113.07488400000001</v>
      </c>
      <c r="L125" s="347">
        <f t="shared" si="88"/>
        <v>110.900367</v>
      </c>
      <c r="M125" s="347">
        <f t="shared" si="89"/>
        <v>121.01187105000001</v>
      </c>
      <c r="N125" s="347">
        <f t="shared" si="90"/>
        <v>128.27258331300001</v>
      </c>
      <c r="O125" s="347">
        <f t="shared" si="90"/>
        <v>135.96893831178002</v>
      </c>
      <c r="P125" s="347">
        <f t="shared" si="90"/>
        <v>144.12707461048683</v>
      </c>
      <c r="Q125" s="347">
        <f t="shared" si="90"/>
        <v>152.77469908711603</v>
      </c>
    </row>
    <row r="126" spans="1:17" ht="16.5" customHeight="1" x14ac:dyDescent="0.2">
      <c r="A126" s="343"/>
      <c r="B126" s="198"/>
      <c r="C126" s="96"/>
      <c r="D126" s="95"/>
      <c r="E126" s="367"/>
      <c r="F126" s="362"/>
      <c r="G126" s="345"/>
      <c r="H126" s="345"/>
      <c r="I126" s="345"/>
      <c r="J126" s="345"/>
      <c r="K126" s="345"/>
      <c r="L126" s="345"/>
      <c r="M126" s="345"/>
      <c r="N126" s="345"/>
      <c r="O126" s="345"/>
      <c r="P126" s="345"/>
      <c r="Q126" s="345"/>
    </row>
    <row r="127" spans="1:17" ht="26.25" customHeight="1" x14ac:dyDescent="0.2">
      <c r="A127" s="343"/>
      <c r="B127" s="363" t="s">
        <v>293</v>
      </c>
      <c r="C127" s="215">
        <v>6.82</v>
      </c>
      <c r="D127" s="121">
        <v>9.1</v>
      </c>
      <c r="E127" s="346">
        <v>11.5</v>
      </c>
      <c r="F127" s="347">
        <f>E127*$F$98+E127</f>
        <v>13.225</v>
      </c>
      <c r="G127" s="347">
        <f>F127*$G$6+F127</f>
        <v>14.547499999999999</v>
      </c>
      <c r="H127" s="347">
        <v>16</v>
      </c>
      <c r="I127" s="347">
        <f>H127*$I$6+H127</f>
        <v>17.04</v>
      </c>
      <c r="J127" s="347">
        <f>I127*$J$6+I127</f>
        <v>17.891999999999999</v>
      </c>
      <c r="K127" s="347">
        <f t="shared" ref="K127" si="92">I127*$K$6+I127</f>
        <v>17.721599999999999</v>
      </c>
      <c r="L127" s="347">
        <f t="shared" ref="L127" si="93">I127*$L$6+I127</f>
        <v>17.380800000000001</v>
      </c>
      <c r="M127" s="347">
        <f>J127*$M$6+J127</f>
        <v>18.965519999999998</v>
      </c>
      <c r="N127" s="347">
        <f t="shared" si="90"/>
        <v>20.103451199999999</v>
      </c>
      <c r="O127" s="347">
        <f t="shared" si="90"/>
        <v>21.309658272</v>
      </c>
      <c r="P127" s="347">
        <f t="shared" si="90"/>
        <v>22.588237768319999</v>
      </c>
      <c r="Q127" s="347">
        <f t="shared" si="90"/>
        <v>23.943532034419199</v>
      </c>
    </row>
    <row r="128" spans="1:17" ht="26.25" customHeight="1" x14ac:dyDescent="0.2">
      <c r="A128" s="343"/>
      <c r="B128" s="198" t="s">
        <v>10</v>
      </c>
      <c r="C128" s="95"/>
      <c r="D128" s="95"/>
      <c r="E128" s="367"/>
      <c r="F128" s="362"/>
      <c r="G128" s="345"/>
      <c r="H128" s="345"/>
      <c r="I128" s="345"/>
      <c r="J128" s="345"/>
      <c r="K128" s="345"/>
      <c r="L128" s="345"/>
      <c r="M128" s="345"/>
      <c r="N128" s="345"/>
      <c r="O128" s="345"/>
      <c r="P128" s="345"/>
      <c r="Q128" s="345"/>
    </row>
    <row r="129" spans="1:17" ht="26.25" customHeight="1" x14ac:dyDescent="0.2">
      <c r="A129" s="343"/>
      <c r="B129" s="198" t="s">
        <v>298</v>
      </c>
      <c r="C129" s="215">
        <v>51.83</v>
      </c>
      <c r="D129" s="121">
        <v>69.2</v>
      </c>
      <c r="E129" s="346">
        <v>87.52</v>
      </c>
      <c r="F129" s="347">
        <f>E129*$F$98+E129</f>
        <v>100.648</v>
      </c>
      <c r="G129" s="347">
        <f>F129*$G$6+F129</f>
        <v>110.7128</v>
      </c>
      <c r="H129" s="347">
        <v>121.78</v>
      </c>
      <c r="I129" s="347">
        <f>H129*$I$6+H129</f>
        <v>129.69569999999999</v>
      </c>
      <c r="J129" s="347">
        <f>I129*$J$6+I129</f>
        <v>136.18048499999998</v>
      </c>
      <c r="K129" s="347">
        <f t="shared" ref="K129" si="94">I129*$K$6+I129</f>
        <v>134.88352799999998</v>
      </c>
      <c r="L129" s="347">
        <f t="shared" ref="L129" si="95">I129*$L$6+I129</f>
        <v>132.289614</v>
      </c>
      <c r="M129" s="347">
        <f>J129*$M$6+J129</f>
        <v>144.35131409999997</v>
      </c>
      <c r="N129" s="347">
        <f t="shared" si="90"/>
        <v>153.01239294599998</v>
      </c>
      <c r="O129" s="347">
        <f t="shared" si="90"/>
        <v>162.19313652275997</v>
      </c>
      <c r="P129" s="347">
        <f t="shared" si="90"/>
        <v>171.92472471412557</v>
      </c>
      <c r="Q129" s="347">
        <f t="shared" si="90"/>
        <v>182.2402081969731</v>
      </c>
    </row>
    <row r="130" spans="1:17" ht="26.25" customHeight="1" x14ac:dyDescent="0.2">
      <c r="A130" s="343"/>
      <c r="B130" s="126" t="s">
        <v>256</v>
      </c>
      <c r="C130" s="52"/>
      <c r="D130" s="95"/>
      <c r="E130" s="407"/>
      <c r="F130" s="362"/>
      <c r="G130" s="345"/>
      <c r="H130" s="345"/>
      <c r="I130" s="345"/>
      <c r="J130" s="345"/>
      <c r="K130" s="345"/>
      <c r="L130" s="345"/>
      <c r="M130" s="345"/>
      <c r="N130" s="345"/>
      <c r="O130" s="345"/>
      <c r="P130" s="345"/>
      <c r="Q130" s="345"/>
    </row>
    <row r="131" spans="1:17" ht="16.5" customHeight="1" x14ac:dyDescent="0.2">
      <c r="A131" s="343"/>
      <c r="B131" s="119"/>
      <c r="C131" s="52"/>
      <c r="D131" s="121"/>
      <c r="E131" s="407"/>
      <c r="F131" s="347"/>
      <c r="G131" s="345"/>
      <c r="H131" s="345"/>
      <c r="I131" s="345"/>
      <c r="J131" s="345"/>
      <c r="K131" s="345"/>
      <c r="L131" s="345"/>
      <c r="M131" s="345"/>
      <c r="N131" s="345"/>
      <c r="O131" s="345"/>
      <c r="P131" s="345"/>
      <c r="Q131" s="345"/>
    </row>
    <row r="132" spans="1:17" ht="26.25" customHeight="1" x14ac:dyDescent="0.2">
      <c r="A132" s="343"/>
      <c r="B132" s="198" t="s">
        <v>500</v>
      </c>
      <c r="C132" s="138">
        <v>0</v>
      </c>
      <c r="D132" s="121">
        <v>618</v>
      </c>
      <c r="E132" s="346">
        <v>781.77</v>
      </c>
      <c r="F132" s="347">
        <f>E132*$F$98+E132</f>
        <v>899.03549999999996</v>
      </c>
      <c r="G132" s="347">
        <f>F132*$G$6+F132</f>
        <v>988.93904999999995</v>
      </c>
      <c r="H132" s="347">
        <v>1087.83</v>
      </c>
      <c r="I132" s="347">
        <f>H132*$I$6+H132</f>
        <v>1158.5389499999999</v>
      </c>
      <c r="J132" s="347">
        <f>I132*$J$6+I132</f>
        <v>1216.4658975</v>
      </c>
      <c r="K132" s="347">
        <f t="shared" ref="K132" si="96">I132*$K$6+I132</f>
        <v>1204.880508</v>
      </c>
      <c r="L132" s="347">
        <f t="shared" ref="L132" si="97">I132*$L$6+I132</f>
        <v>1181.7097289999999</v>
      </c>
      <c r="M132" s="347">
        <f>J132*$M$6+J132</f>
        <v>1289.4538513499999</v>
      </c>
      <c r="N132" s="347">
        <f t="shared" ref="N132:Q134" si="98">M132*$N$6+M132</f>
        <v>1366.8210824309999</v>
      </c>
      <c r="O132" s="347">
        <f t="shared" si="98"/>
        <v>1448.8303473768599</v>
      </c>
      <c r="P132" s="347">
        <f t="shared" si="98"/>
        <v>1535.7601682194716</v>
      </c>
      <c r="Q132" s="347">
        <f t="shared" si="98"/>
        <v>1627.9057783126398</v>
      </c>
    </row>
    <row r="133" spans="1:17" ht="26.25" customHeight="1" x14ac:dyDescent="0.2">
      <c r="A133" s="343"/>
      <c r="B133" s="198" t="s">
        <v>501</v>
      </c>
      <c r="C133" s="138"/>
      <c r="D133" s="95"/>
      <c r="E133" s="408"/>
      <c r="F133" s="362"/>
      <c r="G133" s="345"/>
      <c r="H133" s="345"/>
      <c r="I133" s="345"/>
      <c r="J133" s="345"/>
      <c r="K133" s="345"/>
      <c r="L133" s="345"/>
      <c r="M133" s="345"/>
      <c r="N133" s="345"/>
      <c r="O133" s="345"/>
      <c r="P133" s="345"/>
      <c r="Q133" s="345"/>
    </row>
    <row r="134" spans="1:17" ht="26.25" customHeight="1" x14ac:dyDescent="0.2">
      <c r="A134" s="343"/>
      <c r="B134" s="198" t="s">
        <v>502</v>
      </c>
      <c r="C134" s="138">
        <v>0</v>
      </c>
      <c r="D134" s="121">
        <v>3932.6</v>
      </c>
      <c r="E134" s="346">
        <v>4974.79</v>
      </c>
      <c r="F134" s="347">
        <f>E134*$F$98+E134</f>
        <v>5721.0084999999999</v>
      </c>
      <c r="G134" s="347">
        <f>F134*$G$6+F134</f>
        <v>6293.1093499999997</v>
      </c>
      <c r="H134" s="347">
        <v>6922.42</v>
      </c>
      <c r="I134" s="347">
        <f>H134*$I$6+H134</f>
        <v>7372.3773000000001</v>
      </c>
      <c r="J134" s="347">
        <f>I134*$J$6+I134</f>
        <v>7740.9961650000005</v>
      </c>
      <c r="K134" s="347">
        <f t="shared" ref="K134" si="99">I134*$K$6+I134</f>
        <v>7667.2723919999999</v>
      </c>
      <c r="L134" s="347">
        <f t="shared" ref="L134" si="100">I134*$L$6+I134</f>
        <v>7519.8248460000004</v>
      </c>
      <c r="M134" s="347">
        <f>J134*$M$6+J134</f>
        <v>8205.455934900001</v>
      </c>
      <c r="N134" s="347">
        <f t="shared" si="98"/>
        <v>8697.7832909940007</v>
      </c>
      <c r="O134" s="347">
        <f t="shared" si="98"/>
        <v>9219.6502884536403</v>
      </c>
      <c r="P134" s="347">
        <f t="shared" si="98"/>
        <v>9772.8293057608589</v>
      </c>
      <c r="Q134" s="347">
        <f t="shared" si="98"/>
        <v>10359.199064106509</v>
      </c>
    </row>
    <row r="135" spans="1:17" ht="26.25" customHeight="1" thickBot="1" x14ac:dyDescent="0.25">
      <c r="A135" s="350"/>
      <c r="B135" s="149" t="s">
        <v>503</v>
      </c>
      <c r="C135" s="409">
        <v>0</v>
      </c>
      <c r="D135" s="410" t="s">
        <v>317</v>
      </c>
      <c r="E135" s="411" t="s">
        <v>317</v>
      </c>
      <c r="F135" s="412" t="s">
        <v>317</v>
      </c>
      <c r="G135" s="412" t="s">
        <v>317</v>
      </c>
      <c r="H135" s="412" t="s">
        <v>317</v>
      </c>
      <c r="I135" s="412" t="s">
        <v>317</v>
      </c>
      <c r="J135" s="412" t="s">
        <v>317</v>
      </c>
      <c r="K135" s="412" t="s">
        <v>317</v>
      </c>
      <c r="L135" s="412" t="s">
        <v>317</v>
      </c>
      <c r="M135" s="412" t="s">
        <v>317</v>
      </c>
      <c r="N135" s="412" t="s">
        <v>317</v>
      </c>
      <c r="O135" s="412" t="s">
        <v>317</v>
      </c>
      <c r="P135" s="412" t="s">
        <v>317</v>
      </c>
      <c r="Q135" s="412" t="s">
        <v>317</v>
      </c>
    </row>
    <row r="136" spans="1:17" ht="26.25" customHeight="1" x14ac:dyDescent="0.2">
      <c r="B136" s="8" t="s">
        <v>256</v>
      </c>
      <c r="C136" s="217"/>
      <c r="D136" s="376"/>
      <c r="E136" s="413"/>
      <c r="F136" s="414"/>
    </row>
    <row r="137" spans="1:17" ht="26.25" customHeight="1" x14ac:dyDescent="0.2">
      <c r="C137" s="68"/>
      <c r="D137" s="68"/>
      <c r="E137" s="415"/>
      <c r="F137" s="416"/>
    </row>
    <row r="138" spans="1:17" ht="30" customHeight="1" x14ac:dyDescent="0.2"/>
  </sheetData>
  <mergeCells count="5">
    <mergeCell ref="B2:J2"/>
    <mergeCell ref="B72:J72"/>
    <mergeCell ref="A4:B6"/>
    <mergeCell ref="A96:B98"/>
    <mergeCell ref="A14:B16"/>
  </mergeCells>
  <printOptions horizontalCentered="1"/>
  <pageMargins left="0.25" right="0.25" top="0.75" bottom="0.75" header="0.3" footer="0.3"/>
  <pageSetup paperSize="9" scale="48" firstPageNumber="9" fitToHeight="0" orientation="portrait" useFirstPageNumber="1" r:id="rId1"/>
  <headerFooter alignWithMargins="0">
    <oddHeader>&amp;C&amp;P</oddHeader>
    <oddFooter>&amp;CAdopted 31 March 2015</oddFooter>
  </headerFooter>
  <rowBreaks count="2" manualBreakCount="2">
    <brk id="52" max="16383" man="1"/>
    <brk id="9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2:P129"/>
  <sheetViews>
    <sheetView view="pageBreakPreview" topLeftCell="B1" zoomScale="70" zoomScaleNormal="100" zoomScaleSheetLayoutView="70" workbookViewId="0">
      <selection activeCell="I1" sqref="I1:I1048576"/>
    </sheetView>
  </sheetViews>
  <sheetFormatPr defaultRowHeight="24.75" customHeight="1" x14ac:dyDescent="0.2"/>
  <cols>
    <col min="1" max="1" width="3.625" style="220" customWidth="1"/>
    <col min="2" max="2" width="68.625" style="53" customWidth="1"/>
    <col min="3" max="3" width="28.25" style="68" hidden="1" customWidth="1"/>
    <col min="4" max="4" width="26.75" style="68" hidden="1" customWidth="1"/>
    <col min="5" max="5" width="23.5" style="68" hidden="1" customWidth="1"/>
    <col min="6" max="9" width="23.5" style="53" hidden="1" customWidth="1"/>
    <col min="10" max="10" width="23.5" style="53" customWidth="1"/>
    <col min="11" max="12" width="23.5" style="53" hidden="1" customWidth="1"/>
    <col min="13" max="15" width="23.5" style="53" customWidth="1"/>
    <col min="16" max="16" width="23.5" style="53" hidden="1" customWidth="1"/>
    <col min="17" max="16384" width="9" style="53"/>
  </cols>
  <sheetData>
    <row r="2" spans="1:16" ht="24.75" customHeight="1" x14ac:dyDescent="0.2">
      <c r="B2" s="712" t="s">
        <v>258</v>
      </c>
      <c r="C2" s="712"/>
      <c r="D2" s="712"/>
      <c r="E2" s="712"/>
      <c r="F2" s="712"/>
      <c r="G2" s="712"/>
      <c r="H2" s="712"/>
      <c r="I2" s="712"/>
      <c r="J2" s="712"/>
      <c r="K2" s="595"/>
      <c r="L2" s="595"/>
    </row>
    <row r="3" spans="1:16" ht="24.75" customHeight="1" thickBot="1" x14ac:dyDescent="0.25">
      <c r="B3" s="67"/>
      <c r="C3" s="210"/>
    </row>
    <row r="4" spans="1:16" ht="34.5" customHeight="1" x14ac:dyDescent="0.2">
      <c r="A4" s="715" t="s">
        <v>238</v>
      </c>
      <c r="B4" s="716"/>
      <c r="C4" s="480" t="s">
        <v>237</v>
      </c>
      <c r="D4" s="480" t="s">
        <v>237</v>
      </c>
      <c r="E4" s="480" t="s">
        <v>237</v>
      </c>
      <c r="F4" s="480" t="s">
        <v>773</v>
      </c>
      <c r="G4" s="480" t="s">
        <v>237</v>
      </c>
      <c r="H4" s="54" t="s">
        <v>237</v>
      </c>
      <c r="I4" s="54" t="s">
        <v>237</v>
      </c>
      <c r="J4" s="54" t="s">
        <v>1230</v>
      </c>
      <c r="K4" s="54" t="s">
        <v>791</v>
      </c>
      <c r="L4" s="54" t="s">
        <v>791</v>
      </c>
      <c r="M4" s="54" t="s">
        <v>1230</v>
      </c>
      <c r="N4" s="54" t="s">
        <v>1230</v>
      </c>
      <c r="O4" s="54" t="s">
        <v>1230</v>
      </c>
      <c r="P4" s="54" t="s">
        <v>1230</v>
      </c>
    </row>
    <row r="5" spans="1:16" ht="24.75" customHeight="1" x14ac:dyDescent="0.2">
      <c r="A5" s="717"/>
      <c r="B5" s="694"/>
      <c r="C5" s="141" t="s">
        <v>218</v>
      </c>
      <c r="D5" s="71" t="s">
        <v>552</v>
      </c>
      <c r="E5" s="71" t="s">
        <v>554</v>
      </c>
      <c r="F5" s="71" t="s">
        <v>566</v>
      </c>
      <c r="G5" s="71" t="s">
        <v>593</v>
      </c>
      <c r="H5" s="71" t="s">
        <v>754</v>
      </c>
      <c r="I5" s="71" t="s">
        <v>772</v>
      </c>
      <c r="J5" s="71" t="s">
        <v>797</v>
      </c>
      <c r="K5" s="71" t="s">
        <v>797</v>
      </c>
      <c r="L5" s="71" t="s">
        <v>797</v>
      </c>
      <c r="M5" s="71" t="s">
        <v>908</v>
      </c>
      <c r="N5" s="71" t="s">
        <v>918</v>
      </c>
      <c r="O5" s="71" t="s">
        <v>1259</v>
      </c>
      <c r="P5" s="71" t="s">
        <v>1260</v>
      </c>
    </row>
    <row r="6" spans="1:16" ht="24.75" customHeight="1" thickBot="1" x14ac:dyDescent="0.25">
      <c r="A6" s="718"/>
      <c r="B6" s="695"/>
      <c r="C6" s="131">
        <v>0.1</v>
      </c>
      <c r="D6" s="56">
        <v>0.06</v>
      </c>
      <c r="E6" s="117">
        <v>6.5000000000000002E-2</v>
      </c>
      <c r="F6" s="117">
        <v>0.1</v>
      </c>
      <c r="G6" s="300">
        <v>0.1</v>
      </c>
      <c r="H6" s="117">
        <v>6.6000000000000003E-2</v>
      </c>
      <c r="I6" s="117">
        <v>6.5000000000000002E-2</v>
      </c>
      <c r="J6" s="117">
        <v>0.05</v>
      </c>
      <c r="K6" s="117">
        <v>0.04</v>
      </c>
      <c r="L6" s="117">
        <v>0.02</v>
      </c>
      <c r="M6" s="117">
        <v>0.06</v>
      </c>
      <c r="N6" s="117">
        <v>0.06</v>
      </c>
      <c r="O6" s="117">
        <v>0.06</v>
      </c>
      <c r="P6" s="117">
        <v>0.06</v>
      </c>
    </row>
    <row r="7" spans="1:16" ht="24.75" customHeight="1" x14ac:dyDescent="0.2">
      <c r="A7" s="481"/>
      <c r="B7" s="198"/>
      <c r="C7" s="124"/>
      <c r="D7" s="120"/>
      <c r="E7" s="211"/>
      <c r="F7" s="52"/>
      <c r="G7" s="62"/>
      <c r="H7" s="62"/>
      <c r="I7" s="482"/>
      <c r="J7" s="482"/>
      <c r="K7" s="482"/>
      <c r="L7" s="482"/>
      <c r="M7" s="482"/>
      <c r="N7" s="482"/>
      <c r="O7" s="482"/>
      <c r="P7" s="482"/>
    </row>
    <row r="8" spans="1:16" ht="24.75" customHeight="1" x14ac:dyDescent="0.2">
      <c r="A8" s="481"/>
      <c r="B8" s="218" t="s">
        <v>675</v>
      </c>
      <c r="C8" s="124"/>
      <c r="D8" s="120"/>
      <c r="E8" s="120"/>
      <c r="F8" s="52"/>
      <c r="G8" s="52"/>
      <c r="H8" s="52"/>
      <c r="I8" s="483"/>
      <c r="J8" s="483"/>
      <c r="K8" s="483"/>
      <c r="L8" s="483"/>
      <c r="M8" s="483"/>
      <c r="N8" s="483"/>
      <c r="O8" s="483"/>
      <c r="P8" s="483"/>
    </row>
    <row r="9" spans="1:16" ht="24.75" customHeight="1" x14ac:dyDescent="0.2">
      <c r="A9" s="481"/>
      <c r="B9" s="198"/>
      <c r="C9" s="124"/>
      <c r="D9" s="121"/>
      <c r="E9" s="120"/>
      <c r="F9" s="52"/>
      <c r="G9" s="52"/>
      <c r="H9" s="52"/>
      <c r="I9" s="483"/>
      <c r="J9" s="483"/>
      <c r="K9" s="483"/>
      <c r="L9" s="483"/>
      <c r="M9" s="483"/>
      <c r="N9" s="483"/>
      <c r="O9" s="483"/>
      <c r="P9" s="483"/>
    </row>
    <row r="10" spans="1:16" ht="24.75" customHeight="1" x14ac:dyDescent="0.2">
      <c r="A10" s="481"/>
      <c r="B10" s="219" t="s">
        <v>676</v>
      </c>
      <c r="C10" s="124">
        <v>341</v>
      </c>
      <c r="D10" s="121">
        <v>455.1</v>
      </c>
      <c r="E10" s="121">
        <v>533.14</v>
      </c>
      <c r="F10" s="121">
        <f>E10*$F$6+E10</f>
        <v>586.45399999999995</v>
      </c>
      <c r="G10" s="121">
        <f>F10*$G$6+F10</f>
        <v>645.09939999999995</v>
      </c>
      <c r="H10" s="121">
        <f>G10*$H$6+G10</f>
        <v>687.67596039999989</v>
      </c>
      <c r="I10" s="121">
        <f>H10*$I$6+H10</f>
        <v>732.37489782599994</v>
      </c>
      <c r="J10" s="121">
        <f>I10*$J$6+I10</f>
        <v>768.99364271729996</v>
      </c>
      <c r="K10" s="121">
        <f>I10*$K$6+I10</f>
        <v>761.66989373903994</v>
      </c>
      <c r="L10" s="121">
        <f>I10*$L$6+I10</f>
        <v>747.02239578251988</v>
      </c>
      <c r="M10" s="121">
        <f>J10*$M$6+J10</f>
        <v>815.13326128033793</v>
      </c>
      <c r="N10" s="121">
        <f>M10*$M$6+M10</f>
        <v>864.04125695715823</v>
      </c>
      <c r="O10" s="121">
        <f>N10*$M$6+N10</f>
        <v>915.88373237458768</v>
      </c>
      <c r="P10" s="121">
        <f>O10*$M$6+O10</f>
        <v>970.83675631706296</v>
      </c>
    </row>
    <row r="11" spans="1:16" ht="24.75" customHeight="1" x14ac:dyDescent="0.2">
      <c r="A11" s="481"/>
      <c r="B11" s="219" t="s">
        <v>510</v>
      </c>
      <c r="C11" s="124">
        <v>0</v>
      </c>
      <c r="D11" s="212" t="s">
        <v>317</v>
      </c>
      <c r="E11" s="212" t="s">
        <v>317</v>
      </c>
      <c r="F11" s="212" t="s">
        <v>317</v>
      </c>
      <c r="G11" s="212" t="s">
        <v>317</v>
      </c>
      <c r="H11" s="212" t="s">
        <v>317</v>
      </c>
      <c r="I11" s="485" t="s">
        <v>317</v>
      </c>
      <c r="J11" s="485" t="s">
        <v>317</v>
      </c>
      <c r="K11" s="485" t="s">
        <v>317</v>
      </c>
      <c r="L11" s="485" t="s">
        <v>317</v>
      </c>
      <c r="M11" s="485" t="s">
        <v>317</v>
      </c>
      <c r="N11" s="485" t="s">
        <v>317</v>
      </c>
      <c r="O11" s="485" t="s">
        <v>317</v>
      </c>
      <c r="P11" s="485" t="s">
        <v>317</v>
      </c>
    </row>
    <row r="12" spans="1:16" ht="24.75" customHeight="1" x14ac:dyDescent="0.2">
      <c r="A12" s="481"/>
      <c r="B12" s="198"/>
      <c r="C12" s="124"/>
      <c r="D12" s="120"/>
      <c r="E12" s="120"/>
      <c r="F12" s="120"/>
      <c r="G12" s="120"/>
      <c r="H12" s="120"/>
      <c r="I12" s="486"/>
      <c r="J12" s="486"/>
      <c r="K12" s="486"/>
      <c r="L12" s="486"/>
      <c r="M12" s="486"/>
      <c r="N12" s="486"/>
      <c r="O12" s="486"/>
      <c r="P12" s="486"/>
    </row>
    <row r="13" spans="1:16" ht="24.75" customHeight="1" x14ac:dyDescent="0.2">
      <c r="A13" s="481"/>
      <c r="B13" s="198" t="s">
        <v>504</v>
      </c>
      <c r="C13" s="124">
        <v>0</v>
      </c>
      <c r="D13" s="212" t="s">
        <v>317</v>
      </c>
      <c r="E13" s="212" t="s">
        <v>317</v>
      </c>
      <c r="F13" s="212" t="s">
        <v>317</v>
      </c>
      <c r="G13" s="212" t="s">
        <v>317</v>
      </c>
      <c r="H13" s="212" t="s">
        <v>317</v>
      </c>
      <c r="I13" s="485" t="s">
        <v>317</v>
      </c>
      <c r="J13" s="485" t="s">
        <v>317</v>
      </c>
      <c r="K13" s="485" t="s">
        <v>317</v>
      </c>
      <c r="L13" s="485" t="s">
        <v>317</v>
      </c>
      <c r="M13" s="485" t="s">
        <v>317</v>
      </c>
      <c r="N13" s="485" t="s">
        <v>317</v>
      </c>
      <c r="O13" s="485" t="s">
        <v>317</v>
      </c>
      <c r="P13" s="485" t="s">
        <v>317</v>
      </c>
    </row>
    <row r="14" spans="1:16" ht="32.25" customHeight="1" x14ac:dyDescent="0.2">
      <c r="A14" s="481"/>
      <c r="B14" s="198" t="s">
        <v>505</v>
      </c>
      <c r="C14" s="124">
        <v>0</v>
      </c>
      <c r="D14" s="212" t="s">
        <v>317</v>
      </c>
      <c r="E14" s="212" t="s">
        <v>317</v>
      </c>
      <c r="F14" s="212" t="s">
        <v>317</v>
      </c>
      <c r="G14" s="212" t="s">
        <v>317</v>
      </c>
      <c r="H14" s="212" t="s">
        <v>317</v>
      </c>
      <c r="I14" s="485" t="s">
        <v>317</v>
      </c>
      <c r="J14" s="485" t="s">
        <v>317</v>
      </c>
      <c r="K14" s="485" t="s">
        <v>317</v>
      </c>
      <c r="L14" s="485" t="s">
        <v>317</v>
      </c>
      <c r="M14" s="485" t="s">
        <v>317</v>
      </c>
      <c r="N14" s="485" t="s">
        <v>317</v>
      </c>
      <c r="O14" s="485" t="s">
        <v>317</v>
      </c>
      <c r="P14" s="485" t="s">
        <v>317</v>
      </c>
    </row>
    <row r="15" spans="1:16" ht="24.75" customHeight="1" x14ac:dyDescent="0.2">
      <c r="A15" s="481"/>
      <c r="B15" s="198" t="s">
        <v>506</v>
      </c>
      <c r="C15" s="124">
        <v>0</v>
      </c>
      <c r="D15" s="212" t="s">
        <v>317</v>
      </c>
      <c r="E15" s="212" t="s">
        <v>317</v>
      </c>
      <c r="F15" s="212" t="s">
        <v>317</v>
      </c>
      <c r="G15" s="212" t="s">
        <v>317</v>
      </c>
      <c r="H15" s="212" t="s">
        <v>317</v>
      </c>
      <c r="I15" s="485" t="s">
        <v>317</v>
      </c>
      <c r="J15" s="485" t="s">
        <v>317</v>
      </c>
      <c r="K15" s="485" t="s">
        <v>317</v>
      </c>
      <c r="L15" s="485" t="s">
        <v>317</v>
      </c>
      <c r="M15" s="485" t="s">
        <v>317</v>
      </c>
      <c r="N15" s="485" t="s">
        <v>317</v>
      </c>
      <c r="O15" s="485" t="s">
        <v>317</v>
      </c>
      <c r="P15" s="485" t="s">
        <v>317</v>
      </c>
    </row>
    <row r="16" spans="1:16" ht="24.75" customHeight="1" x14ac:dyDescent="0.2">
      <c r="A16" s="481"/>
      <c r="B16" s="198" t="s">
        <v>507</v>
      </c>
      <c r="C16" s="124">
        <v>0</v>
      </c>
      <c r="D16" s="212" t="s">
        <v>317</v>
      </c>
      <c r="E16" s="212" t="s">
        <v>317</v>
      </c>
      <c r="F16" s="212" t="s">
        <v>317</v>
      </c>
      <c r="G16" s="212" t="s">
        <v>317</v>
      </c>
      <c r="H16" s="212" t="s">
        <v>317</v>
      </c>
      <c r="I16" s="485" t="s">
        <v>317</v>
      </c>
      <c r="J16" s="485" t="s">
        <v>317</v>
      </c>
      <c r="K16" s="485" t="s">
        <v>317</v>
      </c>
      <c r="L16" s="485" t="s">
        <v>317</v>
      </c>
      <c r="M16" s="485" t="s">
        <v>317</v>
      </c>
      <c r="N16" s="485" t="s">
        <v>317</v>
      </c>
      <c r="O16" s="485" t="s">
        <v>317</v>
      </c>
      <c r="P16" s="485" t="s">
        <v>317</v>
      </c>
    </row>
    <row r="17" spans="1:16" ht="29.25" customHeight="1" x14ac:dyDescent="0.2">
      <c r="A17" s="481"/>
      <c r="B17" s="198" t="s">
        <v>508</v>
      </c>
      <c r="C17" s="124">
        <v>0</v>
      </c>
      <c r="D17" s="212" t="s">
        <v>317</v>
      </c>
      <c r="E17" s="212" t="s">
        <v>317</v>
      </c>
      <c r="F17" s="212" t="s">
        <v>317</v>
      </c>
      <c r="G17" s="212" t="s">
        <v>317</v>
      </c>
      <c r="H17" s="212" t="s">
        <v>317</v>
      </c>
      <c r="I17" s="485" t="s">
        <v>317</v>
      </c>
      <c r="J17" s="485" t="s">
        <v>317</v>
      </c>
      <c r="K17" s="485" t="s">
        <v>317</v>
      </c>
      <c r="L17" s="485" t="s">
        <v>317</v>
      </c>
      <c r="M17" s="485" t="s">
        <v>317</v>
      </c>
      <c r="N17" s="485" t="s">
        <v>317</v>
      </c>
      <c r="O17" s="485" t="s">
        <v>317</v>
      </c>
      <c r="P17" s="485" t="s">
        <v>317</v>
      </c>
    </row>
    <row r="18" spans="1:16" ht="24.75" customHeight="1" x14ac:dyDescent="0.2">
      <c r="A18" s="481"/>
      <c r="B18" s="198" t="s">
        <v>509</v>
      </c>
      <c r="C18" s="124">
        <v>0</v>
      </c>
      <c r="D18" s="212" t="s">
        <v>317</v>
      </c>
      <c r="E18" s="212" t="s">
        <v>317</v>
      </c>
      <c r="F18" s="212" t="s">
        <v>317</v>
      </c>
      <c r="G18" s="212" t="s">
        <v>317</v>
      </c>
      <c r="H18" s="212" t="s">
        <v>317</v>
      </c>
      <c r="I18" s="485" t="s">
        <v>317</v>
      </c>
      <c r="J18" s="485" t="s">
        <v>317</v>
      </c>
      <c r="K18" s="485" t="s">
        <v>317</v>
      </c>
      <c r="L18" s="485" t="s">
        <v>317</v>
      </c>
      <c r="M18" s="485" t="s">
        <v>317</v>
      </c>
      <c r="N18" s="485" t="s">
        <v>317</v>
      </c>
      <c r="O18" s="485" t="s">
        <v>317</v>
      </c>
      <c r="P18" s="485" t="s">
        <v>317</v>
      </c>
    </row>
    <row r="19" spans="1:16" ht="24.75" customHeight="1" x14ac:dyDescent="0.2">
      <c r="A19" s="481"/>
      <c r="B19" s="198"/>
      <c r="C19" s="124"/>
      <c r="D19" s="52"/>
      <c r="E19" s="120"/>
      <c r="F19" s="52"/>
      <c r="G19" s="52"/>
      <c r="H19" s="52"/>
      <c r="I19" s="483"/>
      <c r="J19" s="483"/>
      <c r="K19" s="483"/>
      <c r="L19" s="483"/>
      <c r="M19" s="483"/>
      <c r="N19" s="483"/>
      <c r="O19" s="483"/>
      <c r="P19" s="483"/>
    </row>
    <row r="20" spans="1:16" ht="24.75" customHeight="1" x14ac:dyDescent="0.2">
      <c r="A20" s="481"/>
      <c r="B20" s="218" t="s">
        <v>678</v>
      </c>
      <c r="C20" s="124"/>
      <c r="D20" s="52"/>
      <c r="E20" s="120"/>
      <c r="F20" s="52"/>
      <c r="G20" s="52"/>
      <c r="H20" s="52"/>
      <c r="I20" s="483"/>
      <c r="J20" s="483"/>
      <c r="K20" s="483"/>
      <c r="L20" s="483"/>
      <c r="M20" s="483"/>
      <c r="N20" s="483"/>
      <c r="O20" s="483"/>
      <c r="P20" s="483"/>
    </row>
    <row r="21" spans="1:16" ht="24.75" customHeight="1" x14ac:dyDescent="0.2">
      <c r="A21" s="481"/>
      <c r="B21" s="193" t="s">
        <v>679</v>
      </c>
      <c r="C21" s="124"/>
      <c r="D21" s="52"/>
      <c r="E21" s="120"/>
      <c r="F21" s="52"/>
      <c r="G21" s="52"/>
      <c r="H21" s="52"/>
      <c r="I21" s="483"/>
      <c r="J21" s="483"/>
      <c r="K21" s="483"/>
      <c r="L21" s="483"/>
      <c r="M21" s="483"/>
      <c r="N21" s="483"/>
      <c r="O21" s="483"/>
      <c r="P21" s="483"/>
    </row>
    <row r="22" spans="1:16" ht="24.75" customHeight="1" x14ac:dyDescent="0.2">
      <c r="A22" s="481"/>
      <c r="B22" s="198"/>
      <c r="C22" s="124"/>
      <c r="D22" s="52"/>
      <c r="E22" s="120"/>
      <c r="F22" s="52"/>
      <c r="G22" s="52"/>
      <c r="H22" s="52"/>
      <c r="I22" s="483"/>
      <c r="J22" s="483"/>
      <c r="K22" s="483"/>
      <c r="L22" s="483"/>
      <c r="M22" s="483"/>
      <c r="N22" s="483"/>
      <c r="O22" s="483"/>
      <c r="P22" s="483"/>
    </row>
    <row r="23" spans="1:16" ht="24.75" customHeight="1" x14ac:dyDescent="0.2">
      <c r="A23" s="481" t="s">
        <v>636</v>
      </c>
      <c r="B23" s="198" t="s">
        <v>680</v>
      </c>
      <c r="C23" s="124">
        <v>129.80000000000001</v>
      </c>
      <c r="D23" s="121">
        <v>173.3</v>
      </c>
      <c r="E23" s="121">
        <v>202.99</v>
      </c>
      <c r="F23" s="121">
        <f>E23*$F$6+E23</f>
        <v>223.28900000000002</v>
      </c>
      <c r="G23" s="121">
        <f>F23*$G$6+F23</f>
        <v>245.61790000000002</v>
      </c>
      <c r="H23" s="121">
        <f t="shared" ref="H23:H24" si="0">G23*$H$6+G23</f>
        <v>261.82868140000005</v>
      </c>
      <c r="I23" s="121">
        <f t="shared" ref="I23:I24" si="1">H23*$I$6+H23</f>
        <v>278.84754569100005</v>
      </c>
      <c r="J23" s="121">
        <f t="shared" ref="J23:J24" si="2">I23*$J$6+I23</f>
        <v>292.78992297555004</v>
      </c>
      <c r="K23" s="121">
        <f t="shared" ref="K23:K24" si="3">I23*$K$6+I23</f>
        <v>290.00144751864008</v>
      </c>
      <c r="L23" s="121">
        <f t="shared" ref="L23:L24" si="4">I23*$L$6+I23</f>
        <v>284.42449660482004</v>
      </c>
      <c r="M23" s="121">
        <f t="shared" ref="M23:M24" si="5">J23*$M$6+J23</f>
        <v>310.35731835408302</v>
      </c>
      <c r="N23" s="121">
        <f t="shared" ref="N23:P24" si="6">M23*$M$6+M23</f>
        <v>328.97875745532798</v>
      </c>
      <c r="O23" s="121">
        <f t="shared" si="6"/>
        <v>348.71748290264765</v>
      </c>
      <c r="P23" s="121">
        <f t="shared" si="6"/>
        <v>369.64053187680651</v>
      </c>
    </row>
    <row r="24" spans="1:16" ht="24.75" customHeight="1" x14ac:dyDescent="0.2">
      <c r="A24" s="481" t="s">
        <v>637</v>
      </c>
      <c r="B24" s="198" t="s">
        <v>681</v>
      </c>
      <c r="C24" s="124">
        <v>3058</v>
      </c>
      <c r="D24" s="121">
        <v>4080.9</v>
      </c>
      <c r="E24" s="121">
        <v>4780.79</v>
      </c>
      <c r="F24" s="121">
        <f>E24*$F$6+E24</f>
        <v>5258.8689999999997</v>
      </c>
      <c r="G24" s="121">
        <f>F24*$G$6+F24</f>
        <v>5784.7559000000001</v>
      </c>
      <c r="H24" s="121">
        <f t="shared" si="0"/>
        <v>6166.5497894</v>
      </c>
      <c r="I24" s="121">
        <f t="shared" si="1"/>
        <v>6567.3755257109997</v>
      </c>
      <c r="J24" s="121">
        <f t="shared" si="2"/>
        <v>6895.7443019965494</v>
      </c>
      <c r="K24" s="121">
        <f t="shared" si="3"/>
        <v>6830.07054673944</v>
      </c>
      <c r="L24" s="121">
        <f t="shared" si="4"/>
        <v>6698.7230362252194</v>
      </c>
      <c r="M24" s="121">
        <f t="shared" si="5"/>
        <v>7309.4889601163422</v>
      </c>
      <c r="N24" s="121">
        <f t="shared" si="6"/>
        <v>7748.0582977233225</v>
      </c>
      <c r="O24" s="121">
        <f t="shared" si="6"/>
        <v>8212.9417955867211</v>
      </c>
      <c r="P24" s="121">
        <f t="shared" si="6"/>
        <v>8705.7183033219244</v>
      </c>
    </row>
    <row r="25" spans="1:16" ht="31.5" customHeight="1" x14ac:dyDescent="0.2">
      <c r="A25" s="481" t="s">
        <v>638</v>
      </c>
      <c r="B25" s="198" t="s">
        <v>682</v>
      </c>
      <c r="C25" s="124"/>
      <c r="D25" s="52"/>
      <c r="E25" s="120"/>
      <c r="F25" s="52"/>
      <c r="G25" s="52"/>
      <c r="H25" s="52"/>
      <c r="I25" s="483"/>
      <c r="J25" s="483"/>
      <c r="K25" s="483"/>
      <c r="L25" s="483"/>
      <c r="M25" s="483"/>
      <c r="N25" s="483"/>
      <c r="O25" s="483"/>
      <c r="P25" s="483"/>
    </row>
    <row r="26" spans="1:16" ht="24.75" customHeight="1" x14ac:dyDescent="0.2">
      <c r="A26" s="481" t="s">
        <v>639</v>
      </c>
      <c r="B26" s="198" t="s">
        <v>306</v>
      </c>
      <c r="C26" s="124" t="s">
        <v>280</v>
      </c>
      <c r="D26" s="130" t="s">
        <v>280</v>
      </c>
      <c r="E26" s="213" t="s">
        <v>280</v>
      </c>
      <c r="F26" s="130" t="s">
        <v>280</v>
      </c>
      <c r="G26" s="130" t="s">
        <v>280</v>
      </c>
      <c r="H26" s="130" t="s">
        <v>280</v>
      </c>
      <c r="I26" s="487" t="s">
        <v>280</v>
      </c>
      <c r="J26" s="487" t="s">
        <v>280</v>
      </c>
      <c r="K26" s="487" t="s">
        <v>280</v>
      </c>
      <c r="L26" s="487" t="s">
        <v>280</v>
      </c>
      <c r="M26" s="487" t="s">
        <v>280</v>
      </c>
      <c r="N26" s="487" t="s">
        <v>280</v>
      </c>
      <c r="O26" s="487" t="s">
        <v>280</v>
      </c>
      <c r="P26" s="487" t="s">
        <v>280</v>
      </c>
    </row>
    <row r="27" spans="1:16" ht="24.75" customHeight="1" x14ac:dyDescent="0.2">
      <c r="A27" s="481"/>
      <c r="B27" s="198"/>
      <c r="C27" s="124"/>
      <c r="D27" s="52"/>
      <c r="E27" s="214"/>
      <c r="F27" s="52"/>
      <c r="G27" s="52"/>
      <c r="H27" s="52"/>
      <c r="I27" s="483"/>
      <c r="J27" s="483"/>
      <c r="K27" s="483"/>
      <c r="L27" s="483"/>
      <c r="M27" s="483"/>
      <c r="N27" s="483"/>
      <c r="O27" s="483"/>
      <c r="P27" s="483"/>
    </row>
    <row r="28" spans="1:16" ht="24.75" customHeight="1" x14ac:dyDescent="0.2">
      <c r="A28" s="481"/>
      <c r="B28" s="198" t="s">
        <v>677</v>
      </c>
      <c r="C28" s="96"/>
      <c r="D28" s="52"/>
      <c r="E28" s="120"/>
      <c r="F28" s="52"/>
      <c r="G28" s="52"/>
      <c r="H28" s="52"/>
      <c r="I28" s="483"/>
      <c r="J28" s="483"/>
      <c r="K28" s="483"/>
      <c r="L28" s="483"/>
      <c r="M28" s="483"/>
      <c r="N28" s="483"/>
      <c r="O28" s="483"/>
      <c r="P28" s="483"/>
    </row>
    <row r="29" spans="1:16" ht="17.25" customHeight="1" x14ac:dyDescent="0.2">
      <c r="A29" s="481"/>
      <c r="B29" s="198"/>
      <c r="C29" s="96"/>
      <c r="D29" s="52"/>
      <c r="E29" s="120"/>
      <c r="F29" s="52"/>
      <c r="G29" s="52"/>
      <c r="H29" s="52"/>
      <c r="I29" s="483"/>
      <c r="J29" s="483"/>
      <c r="K29" s="483"/>
      <c r="L29" s="483"/>
      <c r="M29" s="483"/>
      <c r="N29" s="483"/>
      <c r="O29" s="483"/>
      <c r="P29" s="483"/>
    </row>
    <row r="30" spans="1:16" ht="17.25" customHeight="1" x14ac:dyDescent="0.2">
      <c r="A30" s="481" t="s">
        <v>600</v>
      </c>
      <c r="B30" s="193" t="s">
        <v>683</v>
      </c>
      <c r="C30" s="96"/>
      <c r="D30" s="52"/>
      <c r="E30" s="120"/>
      <c r="F30" s="52"/>
      <c r="G30" s="52"/>
      <c r="H30" s="52"/>
      <c r="I30" s="483"/>
      <c r="J30" s="483"/>
      <c r="K30" s="483"/>
      <c r="L30" s="483"/>
      <c r="M30" s="483"/>
      <c r="N30" s="483"/>
      <c r="O30" s="483"/>
      <c r="P30" s="483"/>
    </row>
    <row r="31" spans="1:16" ht="17.25" customHeight="1" x14ac:dyDescent="0.2">
      <c r="A31" s="481"/>
      <c r="B31" s="198" t="s">
        <v>684</v>
      </c>
      <c r="C31" s="215">
        <v>0.94</v>
      </c>
      <c r="D31" s="121">
        <v>1.3</v>
      </c>
      <c r="E31" s="121">
        <v>1.49</v>
      </c>
      <c r="F31" s="121">
        <f>E31*$F$6+E31</f>
        <v>1.639</v>
      </c>
      <c r="G31" s="121">
        <f>F31*$G$6+F31</f>
        <v>1.8028999999999999</v>
      </c>
      <c r="H31" s="121">
        <f t="shared" ref="H31:H32" si="7">G31*$H$6+G31</f>
        <v>1.9218914</v>
      </c>
      <c r="I31" s="121">
        <f t="shared" ref="I31:I32" si="8">H31*$I$6+H31</f>
        <v>2.0468143410000001</v>
      </c>
      <c r="J31" s="121">
        <f t="shared" ref="J31:J32" si="9">I31*$J$6+I31</f>
        <v>2.1491550580500003</v>
      </c>
      <c r="K31" s="121">
        <f t="shared" ref="K31:K32" si="10">I31*$K$6+I31</f>
        <v>2.1286869146400003</v>
      </c>
      <c r="L31" s="121">
        <f t="shared" ref="L31:L32" si="11">I31*$L$6+I31</f>
        <v>2.0877506278200002</v>
      </c>
      <c r="M31" s="121">
        <f t="shared" ref="M31:M32" si="12">J31*$M$6+J31</f>
        <v>2.2781043615330003</v>
      </c>
      <c r="N31" s="121">
        <f t="shared" ref="N31:P32" si="13">M31*$M$6+M31</f>
        <v>2.4147906232249805</v>
      </c>
      <c r="O31" s="121">
        <f t="shared" si="13"/>
        <v>2.5596780606184795</v>
      </c>
      <c r="P31" s="121">
        <f t="shared" si="13"/>
        <v>2.7132587442555884</v>
      </c>
    </row>
    <row r="32" spans="1:16" ht="17.25" customHeight="1" x14ac:dyDescent="0.2">
      <c r="A32" s="481"/>
      <c r="B32" s="198" t="s">
        <v>685</v>
      </c>
      <c r="C32" s="215">
        <v>1.43</v>
      </c>
      <c r="D32" s="121">
        <v>1.9</v>
      </c>
      <c r="E32" s="121">
        <v>2.2400000000000002</v>
      </c>
      <c r="F32" s="121">
        <f>E32*$F$6+E32</f>
        <v>2.4640000000000004</v>
      </c>
      <c r="G32" s="121">
        <f>F32*$G$6+F32</f>
        <v>2.7104000000000004</v>
      </c>
      <c r="H32" s="121">
        <f t="shared" si="7"/>
        <v>2.8892864000000005</v>
      </c>
      <c r="I32" s="121">
        <f t="shared" si="8"/>
        <v>3.0770900160000005</v>
      </c>
      <c r="J32" s="121">
        <f t="shared" si="9"/>
        <v>3.2309445168000006</v>
      </c>
      <c r="K32" s="121">
        <f t="shared" si="10"/>
        <v>3.2001736166400008</v>
      </c>
      <c r="L32" s="121">
        <f t="shared" si="11"/>
        <v>3.1386318163200007</v>
      </c>
      <c r="M32" s="121">
        <f t="shared" si="12"/>
        <v>3.4248011878080007</v>
      </c>
      <c r="N32" s="121">
        <f t="shared" si="13"/>
        <v>3.6302892590764806</v>
      </c>
      <c r="O32" s="121">
        <f t="shared" si="13"/>
        <v>3.8481066146210696</v>
      </c>
      <c r="P32" s="121">
        <f t="shared" si="13"/>
        <v>4.0789930114983335</v>
      </c>
    </row>
    <row r="33" spans="1:16" ht="17.25" customHeight="1" x14ac:dyDescent="0.2">
      <c r="A33" s="481"/>
      <c r="B33" s="198"/>
      <c r="C33" s="215"/>
      <c r="D33" s="52"/>
      <c r="E33" s="120"/>
      <c r="F33" s="52"/>
      <c r="G33" s="52"/>
      <c r="H33" s="52"/>
      <c r="I33" s="483"/>
      <c r="J33" s="483"/>
      <c r="K33" s="483"/>
      <c r="L33" s="483"/>
      <c r="M33" s="483"/>
      <c r="N33" s="483"/>
      <c r="O33" s="483"/>
      <c r="P33" s="483"/>
    </row>
    <row r="34" spans="1:16" ht="17.25" customHeight="1" x14ac:dyDescent="0.2">
      <c r="A34" s="481" t="s">
        <v>601</v>
      </c>
      <c r="B34" s="193" t="s">
        <v>686</v>
      </c>
      <c r="C34" s="215"/>
      <c r="D34" s="52"/>
      <c r="E34" s="120"/>
      <c r="F34" s="52"/>
      <c r="G34" s="52"/>
      <c r="H34" s="52"/>
      <c r="I34" s="483"/>
      <c r="J34" s="483"/>
      <c r="K34" s="483"/>
      <c r="L34" s="483"/>
      <c r="M34" s="483"/>
      <c r="N34" s="483"/>
      <c r="O34" s="483"/>
      <c r="P34" s="483"/>
    </row>
    <row r="35" spans="1:16" ht="17.25" customHeight="1" x14ac:dyDescent="0.2">
      <c r="A35" s="481"/>
      <c r="B35" s="198" t="s">
        <v>278</v>
      </c>
      <c r="C35" s="215">
        <v>27.5</v>
      </c>
      <c r="D35" s="121">
        <v>36.700000000000003</v>
      </c>
      <c r="E35" s="121">
        <v>43.03</v>
      </c>
      <c r="F35" s="121">
        <f>E35*$F$6+E35</f>
        <v>47.332999999999998</v>
      </c>
      <c r="G35" s="121">
        <f>F35*$G$6+F35</f>
        <v>52.066299999999998</v>
      </c>
      <c r="H35" s="121">
        <f t="shared" ref="H35:H37" si="14">G35*$H$6+G35</f>
        <v>55.502675799999999</v>
      </c>
      <c r="I35" s="121">
        <f t="shared" ref="I35:I37" si="15">H35*$I$6+H35</f>
        <v>59.110349726999999</v>
      </c>
      <c r="J35" s="121">
        <f t="shared" ref="J35:J37" si="16">I35*$J$6+I35</f>
        <v>62.065867213349996</v>
      </c>
      <c r="K35" s="121">
        <f t="shared" ref="K35:K37" si="17">I35*$K$6+I35</f>
        <v>61.474763716079998</v>
      </c>
      <c r="L35" s="121">
        <f t="shared" ref="L35:L37" si="18">I35*$L$6+I35</f>
        <v>60.292556721540002</v>
      </c>
      <c r="M35" s="121">
        <f t="shared" ref="M35:M37" si="19">J35*$M$6+J35</f>
        <v>65.789819246150998</v>
      </c>
      <c r="N35" s="121">
        <f t="shared" ref="N35:P37" si="20">M35*$M$6+M35</f>
        <v>69.737208400920053</v>
      </c>
      <c r="O35" s="121">
        <f t="shared" si="20"/>
        <v>73.921440904975256</v>
      </c>
      <c r="P35" s="121">
        <f t="shared" si="20"/>
        <v>78.356727359273776</v>
      </c>
    </row>
    <row r="36" spans="1:16" ht="17.25" customHeight="1" x14ac:dyDescent="0.2">
      <c r="A36" s="481"/>
      <c r="B36" s="198" t="s">
        <v>277</v>
      </c>
      <c r="C36" s="215">
        <v>14.3</v>
      </c>
      <c r="D36" s="121">
        <v>19.100000000000001</v>
      </c>
      <c r="E36" s="121">
        <v>22.37</v>
      </c>
      <c r="F36" s="121">
        <f>E36*$F$6+E36</f>
        <v>24.606999999999999</v>
      </c>
      <c r="G36" s="121">
        <f>F36*$G$6+F36</f>
        <v>27.067699999999999</v>
      </c>
      <c r="H36" s="121">
        <f t="shared" si="14"/>
        <v>28.8541682</v>
      </c>
      <c r="I36" s="121">
        <f t="shared" si="15"/>
        <v>30.729689133000001</v>
      </c>
      <c r="J36" s="121">
        <f t="shared" si="16"/>
        <v>32.266173589650002</v>
      </c>
      <c r="K36" s="121">
        <f t="shared" si="17"/>
        <v>31.958876698320001</v>
      </c>
      <c r="L36" s="121">
        <f t="shared" si="18"/>
        <v>31.344282915659999</v>
      </c>
      <c r="M36" s="121">
        <f t="shared" si="19"/>
        <v>34.202144005029005</v>
      </c>
      <c r="N36" s="121">
        <f t="shared" si="20"/>
        <v>36.254272645330744</v>
      </c>
      <c r="O36" s="121">
        <f t="shared" si="20"/>
        <v>38.429529004050586</v>
      </c>
      <c r="P36" s="121">
        <f t="shared" si="20"/>
        <v>40.735300744293625</v>
      </c>
    </row>
    <row r="37" spans="1:16" ht="17.25" customHeight="1" x14ac:dyDescent="0.2">
      <c r="A37" s="481"/>
      <c r="B37" s="198" t="s">
        <v>276</v>
      </c>
      <c r="C37" s="215">
        <v>9.35</v>
      </c>
      <c r="D37" s="121">
        <v>12.5</v>
      </c>
      <c r="E37" s="121">
        <v>14.7</v>
      </c>
      <c r="F37" s="121">
        <f>E37*$F$6+E37</f>
        <v>16.169999999999998</v>
      </c>
      <c r="G37" s="121">
        <f>F37*$G$6+F37</f>
        <v>17.786999999999999</v>
      </c>
      <c r="H37" s="121">
        <f t="shared" si="14"/>
        <v>18.960941999999999</v>
      </c>
      <c r="I37" s="121">
        <f t="shared" si="15"/>
        <v>20.193403229999998</v>
      </c>
      <c r="J37" s="121">
        <f t="shared" si="16"/>
        <v>21.203073391499998</v>
      </c>
      <c r="K37" s="121">
        <f t="shared" si="17"/>
        <v>21.001139359199996</v>
      </c>
      <c r="L37" s="121">
        <f t="shared" si="18"/>
        <v>20.597271294599999</v>
      </c>
      <c r="M37" s="121">
        <f t="shared" si="19"/>
        <v>22.47525779499</v>
      </c>
      <c r="N37" s="121">
        <f t="shared" si="20"/>
        <v>23.8237732626894</v>
      </c>
      <c r="O37" s="121">
        <f t="shared" si="20"/>
        <v>25.253199658450765</v>
      </c>
      <c r="P37" s="121">
        <f t="shared" si="20"/>
        <v>26.768391637957812</v>
      </c>
    </row>
    <row r="38" spans="1:16" ht="17.25" customHeight="1" x14ac:dyDescent="0.2">
      <c r="A38" s="481"/>
      <c r="B38" s="198"/>
      <c r="C38" s="215"/>
      <c r="D38" s="52"/>
      <c r="E38" s="120"/>
      <c r="F38" s="52"/>
      <c r="G38" s="52"/>
      <c r="H38" s="52"/>
      <c r="I38" s="483"/>
      <c r="J38" s="483"/>
      <c r="K38" s="483"/>
      <c r="L38" s="483"/>
      <c r="M38" s="483"/>
      <c r="N38" s="483"/>
      <c r="O38" s="483"/>
      <c r="P38" s="483"/>
    </row>
    <row r="39" spans="1:16" ht="17.25" customHeight="1" x14ac:dyDescent="0.2">
      <c r="A39" s="481" t="s">
        <v>602</v>
      </c>
      <c r="B39" s="193" t="s">
        <v>687</v>
      </c>
      <c r="C39" s="215"/>
      <c r="D39" s="52"/>
      <c r="E39" s="120"/>
      <c r="F39" s="52"/>
      <c r="G39" s="52"/>
      <c r="H39" s="52"/>
      <c r="I39" s="483"/>
      <c r="J39" s="483"/>
      <c r="K39" s="483"/>
      <c r="L39" s="483"/>
      <c r="M39" s="483"/>
      <c r="N39" s="483"/>
      <c r="O39" s="483"/>
      <c r="P39" s="483"/>
    </row>
    <row r="40" spans="1:16" ht="17.25" customHeight="1" x14ac:dyDescent="0.2">
      <c r="A40" s="481"/>
      <c r="B40" s="198" t="s">
        <v>278</v>
      </c>
      <c r="C40" s="215">
        <v>151.80000000000001</v>
      </c>
      <c r="D40" s="121">
        <v>202.6</v>
      </c>
      <c r="E40" s="121">
        <v>237.39</v>
      </c>
      <c r="F40" s="121">
        <f>E40*$F$6+E40</f>
        <v>261.12899999999996</v>
      </c>
      <c r="G40" s="121">
        <f>F40*$G$6+F40</f>
        <v>287.24189999999999</v>
      </c>
      <c r="H40" s="121">
        <f t="shared" ref="H40:H42" si="21">G40*$H$6+G40</f>
        <v>306.19986539999996</v>
      </c>
      <c r="I40" s="121">
        <f t="shared" ref="I40:I42" si="22">H40*$I$6+H40</f>
        <v>326.10285665099997</v>
      </c>
      <c r="J40" s="121">
        <f t="shared" ref="J40:J42" si="23">I40*$J$6+I40</f>
        <v>342.40799948354999</v>
      </c>
      <c r="K40" s="121">
        <f t="shared" ref="K40:K42" si="24">I40*$K$6+I40</f>
        <v>339.14697091703999</v>
      </c>
      <c r="L40" s="121">
        <f t="shared" ref="L40:L42" si="25">I40*$L$6+I40</f>
        <v>332.62491378401995</v>
      </c>
      <c r="M40" s="121">
        <f t="shared" ref="M40:M42" si="26">J40*$M$6+J40</f>
        <v>362.95247945256301</v>
      </c>
      <c r="N40" s="121">
        <f t="shared" ref="N40:P42" si="27">M40*$M$6+M40</f>
        <v>384.7296282197168</v>
      </c>
      <c r="O40" s="121">
        <f t="shared" si="27"/>
        <v>407.81340591289978</v>
      </c>
      <c r="P40" s="121">
        <f t="shared" si="27"/>
        <v>432.28221026767375</v>
      </c>
    </row>
    <row r="41" spans="1:16" ht="17.25" customHeight="1" x14ac:dyDescent="0.2">
      <c r="A41" s="481"/>
      <c r="B41" s="198" t="s">
        <v>277</v>
      </c>
      <c r="C41" s="215">
        <v>72.599999999999994</v>
      </c>
      <c r="D41" s="121">
        <v>96.9</v>
      </c>
      <c r="E41" s="121">
        <v>113.53</v>
      </c>
      <c r="F41" s="121">
        <f>E41*$F$6+E41</f>
        <v>124.88300000000001</v>
      </c>
      <c r="G41" s="121">
        <f>F41*$G$6+F41</f>
        <v>137.37130000000002</v>
      </c>
      <c r="H41" s="121">
        <f t="shared" si="21"/>
        <v>146.43780580000004</v>
      </c>
      <c r="I41" s="121">
        <f t="shared" si="22"/>
        <v>155.95626317700004</v>
      </c>
      <c r="J41" s="121">
        <f t="shared" si="23"/>
        <v>163.75407633585004</v>
      </c>
      <c r="K41" s="121">
        <f t="shared" si="24"/>
        <v>162.19451370408004</v>
      </c>
      <c r="L41" s="121">
        <f t="shared" si="25"/>
        <v>159.07538844054005</v>
      </c>
      <c r="M41" s="121">
        <f t="shared" si="26"/>
        <v>173.57932091600105</v>
      </c>
      <c r="N41" s="121">
        <f t="shared" si="27"/>
        <v>183.99408017096113</v>
      </c>
      <c r="O41" s="121">
        <f t="shared" si="27"/>
        <v>195.0337249812188</v>
      </c>
      <c r="P41" s="121">
        <f t="shared" si="27"/>
        <v>206.73574848009193</v>
      </c>
    </row>
    <row r="42" spans="1:16" ht="17.25" customHeight="1" x14ac:dyDescent="0.2">
      <c r="A42" s="481"/>
      <c r="B42" s="198" t="s">
        <v>276</v>
      </c>
      <c r="C42" s="215">
        <v>36.299999999999997</v>
      </c>
      <c r="D42" s="121">
        <v>48.4</v>
      </c>
      <c r="E42" s="121">
        <v>56.66</v>
      </c>
      <c r="F42" s="121">
        <f>E42*$F$6+E42</f>
        <v>62.325999999999993</v>
      </c>
      <c r="G42" s="121">
        <f>F42*$G$6+F42</f>
        <v>68.558599999999998</v>
      </c>
      <c r="H42" s="121">
        <f t="shared" si="21"/>
        <v>73.083467600000006</v>
      </c>
      <c r="I42" s="121">
        <f t="shared" si="22"/>
        <v>77.83389299400001</v>
      </c>
      <c r="J42" s="121">
        <f t="shared" si="23"/>
        <v>81.72558764370001</v>
      </c>
      <c r="K42" s="121">
        <f t="shared" si="24"/>
        <v>80.947248713760004</v>
      </c>
      <c r="L42" s="121">
        <f t="shared" si="25"/>
        <v>79.390570853880007</v>
      </c>
      <c r="M42" s="121">
        <f t="shared" si="26"/>
        <v>86.62912290232201</v>
      </c>
      <c r="N42" s="121">
        <f t="shared" si="27"/>
        <v>91.826870276461335</v>
      </c>
      <c r="O42" s="121">
        <f t="shared" si="27"/>
        <v>97.336482493049019</v>
      </c>
      <c r="P42" s="121">
        <f t="shared" si="27"/>
        <v>103.17667144263196</v>
      </c>
    </row>
    <row r="43" spans="1:16" ht="17.25" customHeight="1" thickBot="1" x14ac:dyDescent="0.25">
      <c r="A43" s="488"/>
      <c r="B43" s="149"/>
      <c r="C43" s="216"/>
      <c r="D43" s="60"/>
      <c r="E43" s="136"/>
      <c r="F43" s="60"/>
      <c r="G43" s="60"/>
      <c r="H43" s="60"/>
      <c r="I43" s="489"/>
      <c r="J43" s="489"/>
      <c r="K43" s="489"/>
      <c r="L43" s="489"/>
      <c r="M43" s="489"/>
      <c r="N43" s="489"/>
      <c r="O43" s="489"/>
      <c r="P43" s="489"/>
    </row>
    <row r="44" spans="1:16" ht="24.75" customHeight="1" thickBot="1" x14ac:dyDescent="0.25">
      <c r="A44" s="490"/>
      <c r="B44" s="491" t="s">
        <v>256</v>
      </c>
      <c r="C44" s="492"/>
      <c r="D44" s="492"/>
      <c r="E44" s="492"/>
      <c r="F44" s="493"/>
      <c r="G44" s="493"/>
      <c r="H44" s="493"/>
      <c r="I44" s="494"/>
      <c r="J44" s="494"/>
      <c r="K44" s="494"/>
      <c r="L44" s="494"/>
      <c r="M44" s="494"/>
      <c r="N44" s="494"/>
      <c r="O44" s="494"/>
      <c r="P44" s="494"/>
    </row>
    <row r="45" spans="1:16" s="67" customFormat="1" ht="24.75" customHeight="1" x14ac:dyDescent="0.2">
      <c r="A45" s="221"/>
      <c r="C45" s="217"/>
      <c r="D45" s="217"/>
      <c r="E45" s="217"/>
    </row>
    <row r="46" spans="1:16" s="67" customFormat="1" ht="24.75" customHeight="1" x14ac:dyDescent="0.2">
      <c r="A46" s="221"/>
      <c r="C46" s="217"/>
      <c r="D46" s="217"/>
      <c r="E46" s="217"/>
    </row>
    <row r="47" spans="1:16" s="67" customFormat="1" ht="24.75" customHeight="1" x14ac:dyDescent="0.2">
      <c r="A47" s="221"/>
      <c r="E47" s="217"/>
    </row>
    <row r="48" spans="1:16" s="67" customFormat="1" ht="24.75" customHeight="1" x14ac:dyDescent="0.2">
      <c r="A48" s="221"/>
      <c r="E48" s="217"/>
    </row>
    <row r="49" spans="1:13" s="67" customFormat="1" ht="24.75" customHeight="1" x14ac:dyDescent="0.2">
      <c r="A49" s="221"/>
      <c r="E49" s="217"/>
    </row>
    <row r="50" spans="1:13" s="67" customFormat="1" ht="24.75" customHeight="1" x14ac:dyDescent="0.2">
      <c r="A50" s="221"/>
      <c r="E50" s="217"/>
      <c r="J50" s="714"/>
      <c r="K50" s="714"/>
      <c r="L50" s="714"/>
      <c r="M50" s="714"/>
    </row>
    <row r="51" spans="1:13" s="67" customFormat="1" ht="24.75" customHeight="1" x14ac:dyDescent="0.2">
      <c r="A51" s="221"/>
      <c r="E51" s="217"/>
      <c r="J51" s="714"/>
      <c r="K51" s="714"/>
      <c r="L51" s="714"/>
      <c r="M51" s="714"/>
    </row>
    <row r="52" spans="1:13" s="67" customFormat="1" ht="24.75" customHeight="1" x14ac:dyDescent="0.2">
      <c r="A52" s="221"/>
      <c r="E52" s="217"/>
      <c r="J52" s="713"/>
      <c r="K52" s="713"/>
      <c r="L52" s="713"/>
      <c r="M52" s="713"/>
    </row>
    <row r="53" spans="1:13" s="67" customFormat="1" ht="24.75" customHeight="1" x14ac:dyDescent="0.2">
      <c r="A53" s="221"/>
      <c r="E53" s="217"/>
    </row>
    <row r="54" spans="1:13" s="67" customFormat="1" ht="24.75" customHeight="1" x14ac:dyDescent="0.2">
      <c r="A54" s="221"/>
      <c r="E54" s="217"/>
    </row>
    <row r="55" spans="1:13" s="67" customFormat="1" ht="24.75" customHeight="1" x14ac:dyDescent="0.2">
      <c r="A55" s="221"/>
      <c r="E55" s="217"/>
    </row>
    <row r="56" spans="1:13" s="67" customFormat="1" ht="24.75" customHeight="1" x14ac:dyDescent="0.2">
      <c r="A56" s="221"/>
      <c r="E56" s="217"/>
      <c r="J56" s="714"/>
      <c r="K56" s="714"/>
      <c r="L56" s="714"/>
      <c r="M56" s="714"/>
    </row>
    <row r="57" spans="1:13" s="67" customFormat="1" ht="24.75" customHeight="1" x14ac:dyDescent="0.2">
      <c r="A57" s="221"/>
      <c r="E57" s="217"/>
      <c r="J57" s="714"/>
      <c r="K57" s="714"/>
      <c r="L57" s="714"/>
      <c r="M57" s="714"/>
    </row>
    <row r="58" spans="1:13" s="67" customFormat="1" ht="24.75" customHeight="1" x14ac:dyDescent="0.2">
      <c r="A58" s="221"/>
      <c r="E58" s="217"/>
      <c r="J58" s="713"/>
      <c r="K58" s="713"/>
      <c r="L58" s="713"/>
      <c r="M58" s="713"/>
    </row>
    <row r="59" spans="1:13" s="67" customFormat="1" ht="24.75" customHeight="1" x14ac:dyDescent="0.2">
      <c r="A59" s="221"/>
      <c r="E59" s="217"/>
    </row>
    <row r="60" spans="1:13" s="67" customFormat="1" ht="24.75" customHeight="1" x14ac:dyDescent="0.2">
      <c r="A60" s="221"/>
      <c r="E60" s="217"/>
    </row>
    <row r="61" spans="1:13" s="67" customFormat="1" ht="24.75" customHeight="1" x14ac:dyDescent="0.2">
      <c r="A61" s="221"/>
      <c r="E61" s="217"/>
    </row>
    <row r="62" spans="1:13" s="67" customFormat="1" ht="24.75" customHeight="1" x14ac:dyDescent="0.2">
      <c r="A62" s="221"/>
      <c r="E62" s="217"/>
      <c r="J62" s="714"/>
      <c r="K62" s="714"/>
      <c r="L62" s="714"/>
      <c r="M62" s="714"/>
    </row>
    <row r="63" spans="1:13" s="67" customFormat="1" ht="24.75" customHeight="1" x14ac:dyDescent="0.2">
      <c r="A63" s="221"/>
      <c r="E63" s="217"/>
      <c r="J63" s="714"/>
      <c r="K63" s="714"/>
      <c r="L63" s="714"/>
      <c r="M63" s="714"/>
    </row>
    <row r="64" spans="1:13" s="67" customFormat="1" ht="24.75" customHeight="1" x14ac:dyDescent="0.2">
      <c r="A64" s="221"/>
      <c r="E64" s="217"/>
      <c r="J64" s="713"/>
      <c r="K64" s="713"/>
      <c r="L64" s="713"/>
      <c r="M64" s="713"/>
    </row>
    <row r="65" spans="1:5" s="67" customFormat="1" ht="24.75" customHeight="1" x14ac:dyDescent="0.2">
      <c r="A65" s="221"/>
      <c r="E65" s="217"/>
    </row>
    <row r="66" spans="1:5" s="67" customFormat="1" ht="24.75" customHeight="1" x14ac:dyDescent="0.2">
      <c r="A66" s="221"/>
      <c r="E66" s="217"/>
    </row>
    <row r="67" spans="1:5" s="67" customFormat="1" ht="24.75" customHeight="1" x14ac:dyDescent="0.2">
      <c r="A67" s="221"/>
      <c r="E67" s="217"/>
    </row>
    <row r="68" spans="1:5" s="67" customFormat="1" ht="24.75" customHeight="1" x14ac:dyDescent="0.2">
      <c r="A68" s="221"/>
      <c r="E68" s="217"/>
    </row>
    <row r="69" spans="1:5" s="67" customFormat="1" ht="24.75" customHeight="1" x14ac:dyDescent="0.2">
      <c r="A69" s="221"/>
      <c r="E69" s="217"/>
    </row>
    <row r="70" spans="1:5" s="67" customFormat="1" ht="24.75" customHeight="1" x14ac:dyDescent="0.2">
      <c r="A70" s="221"/>
      <c r="E70" s="217"/>
    </row>
    <row r="71" spans="1:5" s="67" customFormat="1" ht="24.75" customHeight="1" x14ac:dyDescent="0.2">
      <c r="A71" s="221"/>
      <c r="E71" s="217"/>
    </row>
    <row r="72" spans="1:5" s="67" customFormat="1" ht="24.75" customHeight="1" x14ac:dyDescent="0.2">
      <c r="A72" s="221"/>
      <c r="E72" s="217"/>
    </row>
    <row r="73" spans="1:5" s="67" customFormat="1" ht="24.75" customHeight="1" x14ac:dyDescent="0.2">
      <c r="A73" s="221"/>
      <c r="E73" s="217"/>
    </row>
    <row r="74" spans="1:5" s="67" customFormat="1" ht="24.75" customHeight="1" x14ac:dyDescent="0.2">
      <c r="A74" s="221"/>
      <c r="E74" s="217"/>
    </row>
    <row r="75" spans="1:5" s="67" customFormat="1" ht="24.75" customHeight="1" x14ac:dyDescent="0.2">
      <c r="A75" s="221"/>
      <c r="E75" s="217"/>
    </row>
    <row r="76" spans="1:5" s="67" customFormat="1" ht="24.75" customHeight="1" x14ac:dyDescent="0.2">
      <c r="A76" s="221"/>
      <c r="E76" s="217"/>
    </row>
    <row r="77" spans="1:5" s="67" customFormat="1" ht="24.75" customHeight="1" x14ac:dyDescent="0.2">
      <c r="A77" s="221"/>
      <c r="E77" s="217"/>
    </row>
    <row r="78" spans="1:5" s="67" customFormat="1" ht="24.75" customHeight="1" x14ac:dyDescent="0.2">
      <c r="A78" s="221"/>
      <c r="E78" s="217"/>
    </row>
    <row r="79" spans="1:5" s="67" customFormat="1" ht="24.75" customHeight="1" x14ac:dyDescent="0.2">
      <c r="A79" s="221"/>
      <c r="E79" s="217"/>
    </row>
    <row r="80" spans="1:5" s="67" customFormat="1" ht="24.75" customHeight="1" x14ac:dyDescent="0.2">
      <c r="A80" s="221"/>
      <c r="E80" s="217"/>
    </row>
    <row r="81" spans="1:5" s="67" customFormat="1" ht="24.75" customHeight="1" x14ac:dyDescent="0.2">
      <c r="A81" s="221"/>
      <c r="E81" s="217"/>
    </row>
    <row r="82" spans="1:5" s="67" customFormat="1" ht="24.75" customHeight="1" x14ac:dyDescent="0.2">
      <c r="A82" s="221"/>
      <c r="E82" s="217"/>
    </row>
    <row r="83" spans="1:5" s="67" customFormat="1" ht="24.75" customHeight="1" x14ac:dyDescent="0.2">
      <c r="A83" s="221"/>
      <c r="E83" s="217"/>
    </row>
    <row r="84" spans="1:5" s="67" customFormat="1" ht="24.75" customHeight="1" x14ac:dyDescent="0.2">
      <c r="A84" s="221"/>
      <c r="E84" s="217"/>
    </row>
    <row r="85" spans="1:5" s="67" customFormat="1" ht="24.75" customHeight="1" x14ac:dyDescent="0.2">
      <c r="A85" s="221"/>
      <c r="E85" s="217"/>
    </row>
    <row r="86" spans="1:5" s="67" customFormat="1" ht="24.75" customHeight="1" x14ac:dyDescent="0.2">
      <c r="A86" s="221"/>
      <c r="E86" s="217"/>
    </row>
    <row r="87" spans="1:5" s="67" customFormat="1" ht="24.75" customHeight="1" x14ac:dyDescent="0.2">
      <c r="A87" s="221"/>
      <c r="E87" s="217"/>
    </row>
    <row r="88" spans="1:5" s="67" customFormat="1" ht="24.75" customHeight="1" x14ac:dyDescent="0.2">
      <c r="A88" s="221"/>
      <c r="E88" s="217"/>
    </row>
    <row r="89" spans="1:5" s="67" customFormat="1" ht="24.75" customHeight="1" x14ac:dyDescent="0.2">
      <c r="A89" s="221"/>
      <c r="E89" s="217"/>
    </row>
    <row r="90" spans="1:5" s="67" customFormat="1" ht="24.75" customHeight="1" x14ac:dyDescent="0.2">
      <c r="A90" s="221"/>
      <c r="E90" s="217"/>
    </row>
    <row r="91" spans="1:5" s="67" customFormat="1" ht="24.75" customHeight="1" x14ac:dyDescent="0.2">
      <c r="A91" s="221"/>
      <c r="E91" s="217"/>
    </row>
    <row r="92" spans="1:5" s="67" customFormat="1" ht="24.75" customHeight="1" x14ac:dyDescent="0.2">
      <c r="A92" s="221"/>
      <c r="E92" s="217"/>
    </row>
    <row r="93" spans="1:5" s="67" customFormat="1" ht="24.75" customHeight="1" x14ac:dyDescent="0.2">
      <c r="A93" s="221"/>
      <c r="E93" s="217"/>
    </row>
    <row r="94" spans="1:5" s="67" customFormat="1" ht="24.75" customHeight="1" x14ac:dyDescent="0.2">
      <c r="A94" s="221"/>
      <c r="E94" s="217"/>
    </row>
    <row r="95" spans="1:5" s="67" customFormat="1" ht="24.75" customHeight="1" x14ac:dyDescent="0.2">
      <c r="A95" s="221"/>
      <c r="E95" s="217"/>
    </row>
    <row r="96" spans="1:5" s="67" customFormat="1" ht="24.75" customHeight="1" x14ac:dyDescent="0.2">
      <c r="A96" s="221"/>
      <c r="E96" s="217"/>
    </row>
    <row r="97" spans="1:5" s="67" customFormat="1" ht="24.75" customHeight="1" x14ac:dyDescent="0.2">
      <c r="A97" s="221"/>
      <c r="E97" s="217"/>
    </row>
    <row r="98" spans="1:5" s="67" customFormat="1" ht="24.75" customHeight="1" x14ac:dyDescent="0.2">
      <c r="A98" s="221"/>
      <c r="E98" s="217"/>
    </row>
    <row r="99" spans="1:5" s="67" customFormat="1" ht="24.75" customHeight="1" x14ac:dyDescent="0.2">
      <c r="A99" s="221"/>
      <c r="E99" s="217"/>
    </row>
    <row r="100" spans="1:5" s="67" customFormat="1" ht="24.75" customHeight="1" x14ac:dyDescent="0.2">
      <c r="A100" s="221"/>
      <c r="E100" s="217"/>
    </row>
    <row r="101" spans="1:5" s="67" customFormat="1" ht="24.75" customHeight="1" x14ac:dyDescent="0.2">
      <c r="A101" s="221"/>
      <c r="E101" s="217"/>
    </row>
    <row r="102" spans="1:5" s="67" customFormat="1" ht="24.75" customHeight="1" x14ac:dyDescent="0.2">
      <c r="A102" s="221"/>
      <c r="E102" s="217"/>
    </row>
    <row r="103" spans="1:5" s="67" customFormat="1" ht="24.75" customHeight="1" x14ac:dyDescent="0.2">
      <c r="A103" s="221"/>
      <c r="E103" s="217"/>
    </row>
    <row r="104" spans="1:5" s="67" customFormat="1" ht="24.75" customHeight="1" x14ac:dyDescent="0.2">
      <c r="A104" s="221"/>
      <c r="E104" s="217"/>
    </row>
    <row r="105" spans="1:5" s="67" customFormat="1" ht="24.75" customHeight="1" x14ac:dyDescent="0.2">
      <c r="A105" s="221"/>
      <c r="E105" s="217"/>
    </row>
    <row r="106" spans="1:5" s="67" customFormat="1" ht="24.75" customHeight="1" x14ac:dyDescent="0.2">
      <c r="A106" s="221"/>
      <c r="E106" s="217"/>
    </row>
    <row r="107" spans="1:5" s="67" customFormat="1" ht="24.75" customHeight="1" x14ac:dyDescent="0.2">
      <c r="A107" s="221"/>
      <c r="E107" s="217"/>
    </row>
    <row r="108" spans="1:5" s="67" customFormat="1" ht="24.75" customHeight="1" x14ac:dyDescent="0.2">
      <c r="A108" s="221"/>
      <c r="E108" s="217"/>
    </row>
    <row r="109" spans="1:5" s="67" customFormat="1" ht="24.75" customHeight="1" x14ac:dyDescent="0.2">
      <c r="A109" s="221"/>
      <c r="E109" s="217"/>
    </row>
    <row r="110" spans="1:5" s="67" customFormat="1" ht="24.75" customHeight="1" x14ac:dyDescent="0.2">
      <c r="A110" s="221"/>
      <c r="E110" s="217"/>
    </row>
    <row r="111" spans="1:5" s="67" customFormat="1" ht="24.75" customHeight="1" x14ac:dyDescent="0.2">
      <c r="A111" s="221"/>
      <c r="E111" s="217"/>
    </row>
    <row r="112" spans="1:5" s="67" customFormat="1" ht="24.75" customHeight="1" x14ac:dyDescent="0.2">
      <c r="A112" s="221"/>
      <c r="E112" s="217"/>
    </row>
    <row r="113" spans="1:5" s="67" customFormat="1" ht="24.75" customHeight="1" x14ac:dyDescent="0.2">
      <c r="A113" s="221"/>
      <c r="E113" s="217"/>
    </row>
    <row r="114" spans="1:5" s="67" customFormat="1" ht="24.75" customHeight="1" x14ac:dyDescent="0.2">
      <c r="A114" s="221"/>
      <c r="E114" s="217"/>
    </row>
    <row r="115" spans="1:5" s="67" customFormat="1" ht="24.75" customHeight="1" x14ac:dyDescent="0.2">
      <c r="A115" s="221"/>
      <c r="E115" s="217"/>
    </row>
    <row r="116" spans="1:5" s="67" customFormat="1" ht="24.75" customHeight="1" x14ac:dyDescent="0.2">
      <c r="A116" s="221"/>
      <c r="E116" s="217"/>
    </row>
    <row r="117" spans="1:5" s="67" customFormat="1" ht="24.75" customHeight="1" x14ac:dyDescent="0.2">
      <c r="A117" s="221"/>
      <c r="E117" s="217"/>
    </row>
    <row r="118" spans="1:5" s="67" customFormat="1" ht="24.75" customHeight="1" x14ac:dyDescent="0.2">
      <c r="A118" s="221"/>
      <c r="E118" s="217"/>
    </row>
    <row r="119" spans="1:5" s="67" customFormat="1" ht="24.75" customHeight="1" x14ac:dyDescent="0.2">
      <c r="A119" s="221"/>
      <c r="E119" s="217"/>
    </row>
    <row r="120" spans="1:5" s="67" customFormat="1" ht="24.75" customHeight="1" x14ac:dyDescent="0.2">
      <c r="A120" s="221"/>
      <c r="E120" s="217"/>
    </row>
    <row r="121" spans="1:5" s="67" customFormat="1" ht="24.75" customHeight="1" x14ac:dyDescent="0.2">
      <c r="A121" s="221"/>
      <c r="E121" s="217"/>
    </row>
    <row r="122" spans="1:5" s="67" customFormat="1" ht="24.75" customHeight="1" x14ac:dyDescent="0.2">
      <c r="A122" s="221"/>
      <c r="E122" s="217"/>
    </row>
    <row r="123" spans="1:5" s="67" customFormat="1" ht="24.75" customHeight="1" x14ac:dyDescent="0.2">
      <c r="A123" s="221"/>
      <c r="E123" s="217"/>
    </row>
    <row r="124" spans="1:5" s="67" customFormat="1" ht="24.75" customHeight="1" x14ac:dyDescent="0.2">
      <c r="A124" s="221"/>
      <c r="E124" s="217"/>
    </row>
    <row r="125" spans="1:5" s="67" customFormat="1" ht="24.75" customHeight="1" x14ac:dyDescent="0.2">
      <c r="A125" s="221"/>
      <c r="E125" s="217"/>
    </row>
    <row r="126" spans="1:5" s="67" customFormat="1" ht="24.75" customHeight="1" x14ac:dyDescent="0.2">
      <c r="A126" s="221"/>
      <c r="E126" s="217"/>
    </row>
    <row r="127" spans="1:5" s="67" customFormat="1" ht="24.75" customHeight="1" x14ac:dyDescent="0.2">
      <c r="A127" s="221"/>
      <c r="E127" s="217"/>
    </row>
    <row r="128" spans="1:5" s="67" customFormat="1" ht="24.75" customHeight="1" x14ac:dyDescent="0.2">
      <c r="A128" s="221"/>
      <c r="E128" s="217"/>
    </row>
    <row r="129" spans="1:5" s="67" customFormat="1" ht="24.75" customHeight="1" x14ac:dyDescent="0.2">
      <c r="A129" s="221"/>
      <c r="E129" s="217"/>
    </row>
  </sheetData>
  <mergeCells count="11">
    <mergeCell ref="B2:J2"/>
    <mergeCell ref="J64:M64"/>
    <mergeCell ref="J57:M57"/>
    <mergeCell ref="J58:M58"/>
    <mergeCell ref="J62:M62"/>
    <mergeCell ref="J63:M63"/>
    <mergeCell ref="J56:M56"/>
    <mergeCell ref="J50:M50"/>
    <mergeCell ref="J51:M51"/>
    <mergeCell ref="J52:M52"/>
    <mergeCell ref="A4:B6"/>
  </mergeCells>
  <phoneticPr fontId="4" type="noConversion"/>
  <printOptions horizontalCentered="1"/>
  <pageMargins left="0.23622047244094491" right="0.23622047244094491" top="0.74803149606299213" bottom="0.74803149606299213" header="0.31496062992125984" footer="0.31496062992125984"/>
  <pageSetup paperSize="9" scale="55" firstPageNumber="9" fitToHeight="0" orientation="portrait" useFirstPageNumber="1" r:id="rId1"/>
  <headerFooter alignWithMargins="0">
    <oddHeader>&amp;C&amp;P</oddHeader>
    <oddFooter>&amp;CAdopted 31 March 2015</oddFooter>
  </headerFooter>
  <rowBreaks count="2" manualBreakCount="2">
    <brk id="44" max="6" man="1"/>
    <brk id="10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C232"/>
  <sheetViews>
    <sheetView view="pageBreakPreview" topLeftCell="A41" zoomScaleNormal="100" zoomScaleSheetLayoutView="100" zoomScalePageLayoutView="60" workbookViewId="0">
      <selection activeCell="K1" sqref="K1:K1048576"/>
    </sheetView>
  </sheetViews>
  <sheetFormatPr defaultRowHeight="15" x14ac:dyDescent="0.2"/>
  <cols>
    <col min="1" max="1" width="5.375" style="289" customWidth="1"/>
    <col min="2" max="2" width="59.375" style="53" customWidth="1"/>
    <col min="3" max="4" width="25.625" style="223" hidden="1" customWidth="1"/>
    <col min="5" max="5" width="25.625" style="68" hidden="1" customWidth="1"/>
    <col min="6" max="6" width="23.375" style="68" hidden="1" customWidth="1"/>
    <col min="7" max="8" width="21" style="53" hidden="1" customWidth="1"/>
    <col min="9" max="9" width="23.375" style="415" hidden="1" customWidth="1"/>
    <col min="10" max="11" width="21" style="53" hidden="1" customWidth="1"/>
    <col min="12" max="12" width="21" style="53" customWidth="1"/>
    <col min="13" max="14" width="21" style="53" hidden="1" customWidth="1"/>
    <col min="15" max="17" width="21" style="53" customWidth="1"/>
    <col min="18" max="18" width="21" style="53" hidden="1" customWidth="1"/>
    <col min="19" max="20" width="13.625" style="53" customWidth="1"/>
    <col min="21" max="21" width="12.25" style="53" customWidth="1"/>
    <col min="22" max="22" width="13.625" style="53" customWidth="1"/>
    <col min="23" max="23" width="50" style="53" customWidth="1"/>
    <col min="24" max="24" width="16.25" style="643" customWidth="1"/>
    <col min="25" max="25" width="19" style="53" bestFit="1" customWidth="1"/>
    <col min="26" max="28" width="13.625" style="53" bestFit="1" customWidth="1"/>
    <col min="29" max="16384" width="9" style="53"/>
  </cols>
  <sheetData>
    <row r="2" spans="1:26" ht="25.15" customHeight="1" x14ac:dyDescent="0.2">
      <c r="B2" s="719" t="s">
        <v>409</v>
      </c>
      <c r="C2" s="719"/>
      <c r="D2" s="719"/>
      <c r="E2" s="719"/>
      <c r="F2" s="719"/>
      <c r="G2" s="719"/>
      <c r="H2" s="719"/>
      <c r="I2" s="719"/>
      <c r="J2" s="719"/>
    </row>
    <row r="3" spans="1:26" ht="15.75" thickBot="1" x14ac:dyDescent="0.25"/>
    <row r="4" spans="1:26" ht="33.75" customHeight="1" x14ac:dyDescent="0.2">
      <c r="A4" s="720" t="s">
        <v>238</v>
      </c>
      <c r="B4" s="721"/>
      <c r="C4" s="495" t="s">
        <v>237</v>
      </c>
      <c r="D4" s="495" t="s">
        <v>237</v>
      </c>
      <c r="E4" s="495" t="s">
        <v>237</v>
      </c>
      <c r="F4" s="495" t="s">
        <v>237</v>
      </c>
      <c r="G4" s="495" t="s">
        <v>237</v>
      </c>
      <c r="H4" s="495" t="s">
        <v>237</v>
      </c>
      <c r="I4" s="534" t="s">
        <v>237</v>
      </c>
      <c r="J4" s="54" t="s">
        <v>237</v>
      </c>
      <c r="K4" s="54" t="s">
        <v>237</v>
      </c>
      <c r="L4" s="54" t="s">
        <v>1230</v>
      </c>
      <c r="M4" s="54" t="s">
        <v>791</v>
      </c>
      <c r="N4" s="54" t="s">
        <v>791</v>
      </c>
      <c r="O4" s="54" t="s">
        <v>1230</v>
      </c>
      <c r="P4" s="54" t="s">
        <v>1230</v>
      </c>
      <c r="Q4" s="54" t="s">
        <v>1230</v>
      </c>
      <c r="R4" s="54" t="s">
        <v>1230</v>
      </c>
    </row>
    <row r="5" spans="1:26" ht="24.75" customHeight="1" x14ac:dyDescent="0.2">
      <c r="A5" s="722"/>
      <c r="B5" s="723"/>
      <c r="C5" s="74" t="s">
        <v>218</v>
      </c>
      <c r="D5" s="74" t="s">
        <v>555</v>
      </c>
      <c r="E5" s="224" t="s">
        <v>556</v>
      </c>
      <c r="F5" s="71" t="s">
        <v>552</v>
      </c>
      <c r="G5" s="71" t="s">
        <v>554</v>
      </c>
      <c r="H5" s="71" t="s">
        <v>566</v>
      </c>
      <c r="I5" s="356" t="s">
        <v>593</v>
      </c>
      <c r="J5" s="71" t="s">
        <v>754</v>
      </c>
      <c r="K5" s="71" t="s">
        <v>772</v>
      </c>
      <c r="L5" s="71" t="s">
        <v>797</v>
      </c>
      <c r="M5" s="71" t="s">
        <v>797</v>
      </c>
      <c r="N5" s="71" t="s">
        <v>797</v>
      </c>
      <c r="O5" s="71" t="s">
        <v>908</v>
      </c>
      <c r="P5" s="71" t="s">
        <v>918</v>
      </c>
      <c r="Q5" s="71" t="s">
        <v>1259</v>
      </c>
      <c r="R5" s="71" t="s">
        <v>1260</v>
      </c>
    </row>
    <row r="6" spans="1:26" ht="15.75" thickBot="1" x14ac:dyDescent="0.25">
      <c r="A6" s="724"/>
      <c r="B6" s="725"/>
      <c r="C6" s="76">
        <v>5.7500000000000002E-2</v>
      </c>
      <c r="D6" s="131" t="s">
        <v>557</v>
      </c>
      <c r="E6" s="225" t="s">
        <v>557</v>
      </c>
      <c r="F6" s="225" t="s">
        <v>557</v>
      </c>
      <c r="G6" s="225"/>
      <c r="H6" s="225" t="s">
        <v>557</v>
      </c>
      <c r="I6" s="535"/>
      <c r="J6" s="117" t="s">
        <v>220</v>
      </c>
      <c r="K6" s="117" t="s">
        <v>220</v>
      </c>
      <c r="L6" s="637">
        <v>6.8400000000000002E-2</v>
      </c>
      <c r="M6" s="117" t="s">
        <v>220</v>
      </c>
      <c r="N6" s="117" t="s">
        <v>220</v>
      </c>
      <c r="O6" s="117" t="s">
        <v>220</v>
      </c>
      <c r="P6" s="117" t="s">
        <v>220</v>
      </c>
      <c r="Q6" s="117" t="s">
        <v>220</v>
      </c>
      <c r="R6" s="117" t="s">
        <v>220</v>
      </c>
    </row>
    <row r="7" spans="1:26" ht="15.75" thickBot="1" x14ac:dyDescent="0.25">
      <c r="A7" s="726"/>
      <c r="B7" s="727"/>
      <c r="C7" s="226"/>
      <c r="D7" s="227"/>
      <c r="E7" s="224"/>
      <c r="F7" s="224"/>
      <c r="G7" s="228"/>
      <c r="H7" s="325">
        <v>7.7899999999999997E-2</v>
      </c>
      <c r="I7" s="228">
        <v>0.15</v>
      </c>
      <c r="J7" s="576">
        <v>7.6399999999999996E-2</v>
      </c>
      <c r="K7" s="496">
        <v>6.5000000000000002E-2</v>
      </c>
      <c r="L7" s="638">
        <v>6.8400000000000002E-2</v>
      </c>
      <c r="M7" s="496">
        <v>0.04</v>
      </c>
      <c r="N7" s="496">
        <v>0.02</v>
      </c>
      <c r="O7" s="496">
        <v>0.06</v>
      </c>
      <c r="P7" s="496">
        <v>0.06</v>
      </c>
      <c r="Q7" s="496">
        <v>0.06</v>
      </c>
      <c r="R7" s="496">
        <v>0.06</v>
      </c>
    </row>
    <row r="8" spans="1:26" ht="20.25" customHeight="1" x14ac:dyDescent="0.2">
      <c r="A8" s="497"/>
      <c r="B8" s="229" t="s">
        <v>209</v>
      </c>
      <c r="C8" s="230"/>
      <c r="D8" s="126"/>
      <c r="E8" s="62"/>
      <c r="F8" s="62"/>
      <c r="G8" s="417"/>
      <c r="H8" s="466"/>
      <c r="I8" s="546"/>
      <c r="J8" s="303"/>
      <c r="K8" s="498"/>
      <c r="L8" s="498"/>
      <c r="M8" s="498"/>
      <c r="N8" s="498"/>
      <c r="O8" s="498"/>
      <c r="P8" s="498"/>
      <c r="Q8" s="498"/>
      <c r="R8" s="498"/>
    </row>
    <row r="9" spans="1:26" ht="20.25" customHeight="1" x14ac:dyDescent="0.2">
      <c r="A9" s="499"/>
      <c r="B9" s="231" t="s">
        <v>170</v>
      </c>
      <c r="C9" s="232">
        <v>65.209999999999994</v>
      </c>
      <c r="D9" s="137">
        <v>78.64</v>
      </c>
      <c r="E9" s="61">
        <f>78.64*1.11</f>
        <v>87.290400000000005</v>
      </c>
      <c r="F9" s="121">
        <v>38.9</v>
      </c>
      <c r="G9" s="418">
        <v>50.98</v>
      </c>
      <c r="H9" s="465">
        <v>56.08</v>
      </c>
      <c r="I9" s="539">
        <f>H9*$I$7+H9</f>
        <v>64.49199999999999</v>
      </c>
      <c r="J9" s="122">
        <f>I9*$J$7+I9</f>
        <v>69.419188799999986</v>
      </c>
      <c r="K9" s="500">
        <v>100</v>
      </c>
      <c r="L9" s="500">
        <f>K9*$L$7+K9</f>
        <v>106.84</v>
      </c>
      <c r="M9" s="500">
        <f>K9*$M$7+K9</f>
        <v>104</v>
      </c>
      <c r="N9" s="500">
        <f>K9*$N$7+K9</f>
        <v>102</v>
      </c>
      <c r="O9" s="500">
        <f>L9*$O$7+L9</f>
        <v>113.2504</v>
      </c>
      <c r="P9" s="500">
        <f>O9*$P$7+O9</f>
        <v>120.045424</v>
      </c>
      <c r="Q9" s="500">
        <f>P9*$P$7+P9</f>
        <v>127.24814943999999</v>
      </c>
      <c r="R9" s="500">
        <f>Q9*$P$7+Q9</f>
        <v>134.8830384064</v>
      </c>
      <c r="S9" s="8">
        <v>106.84</v>
      </c>
      <c r="T9" s="8"/>
      <c r="U9" s="8"/>
      <c r="V9" s="8"/>
      <c r="W9" s="8"/>
      <c r="X9" s="644"/>
      <c r="Y9" s="8"/>
    </row>
    <row r="10" spans="1:26" ht="20.25" customHeight="1" x14ac:dyDescent="0.2">
      <c r="A10" s="499"/>
      <c r="B10" s="231" t="s">
        <v>755</v>
      </c>
      <c r="C10" s="232"/>
      <c r="D10" s="137"/>
      <c r="E10" s="61"/>
      <c r="F10" s="121"/>
      <c r="G10" s="418"/>
      <c r="H10" s="465"/>
      <c r="I10" s="539"/>
      <c r="J10" s="122"/>
      <c r="K10" s="500"/>
      <c r="L10" s="500"/>
      <c r="M10" s="500"/>
      <c r="N10" s="500"/>
      <c r="O10" s="500"/>
      <c r="P10" s="500"/>
      <c r="Q10" s="500"/>
      <c r="R10" s="500"/>
      <c r="S10" s="8"/>
      <c r="T10" s="8"/>
      <c r="U10" s="8"/>
      <c r="V10" s="8"/>
      <c r="W10" s="8"/>
      <c r="X10" s="644"/>
      <c r="Y10" s="8"/>
    </row>
    <row r="11" spans="1:26" ht="20.25" customHeight="1" x14ac:dyDescent="0.2">
      <c r="A11" s="464"/>
      <c r="B11" t="s">
        <v>756</v>
      </c>
      <c r="C11" s="232"/>
      <c r="D11" s="137"/>
      <c r="E11" s="61"/>
      <c r="F11" s="121"/>
      <c r="G11" s="418"/>
      <c r="H11" s="465"/>
      <c r="I11" s="539"/>
      <c r="J11" s="121"/>
      <c r="K11" s="484"/>
      <c r="L11" s="500"/>
      <c r="M11" s="500"/>
      <c r="N11" s="500"/>
      <c r="O11" s="500"/>
      <c r="P11" s="500"/>
      <c r="Q11" s="500"/>
      <c r="R11" s="500"/>
      <c r="S11" s="8"/>
      <c r="T11" s="8"/>
      <c r="U11" s="8"/>
      <c r="V11" s="8"/>
      <c r="W11" s="8"/>
      <c r="X11" s="644"/>
      <c r="Y11" s="8"/>
    </row>
    <row r="12" spans="1:26" s="237" customFormat="1" ht="20.25" customHeight="1" x14ac:dyDescent="0.2">
      <c r="A12" s="464"/>
      <c r="B12" s="328" t="s">
        <v>1231</v>
      </c>
      <c r="C12" s="233">
        <v>0.31850000000000001</v>
      </c>
      <c r="D12" s="234">
        <v>0.42030000000000001</v>
      </c>
      <c r="E12" s="235">
        <f>0.4203*1.34</f>
        <v>0.56320200000000009</v>
      </c>
      <c r="F12" s="236">
        <v>0.63</v>
      </c>
      <c r="G12" s="419">
        <v>0.71</v>
      </c>
      <c r="H12" s="465">
        <v>0.75</v>
      </c>
      <c r="I12" s="539">
        <v>0.81</v>
      </c>
      <c r="J12" s="121">
        <f>I12*0.066+I12</f>
        <v>0.86346000000000012</v>
      </c>
      <c r="K12" s="484">
        <v>0.88</v>
      </c>
      <c r="L12" s="680">
        <v>0.91439999999999999</v>
      </c>
      <c r="M12" s="500">
        <f t="shared" ref="M12:M19" si="0">K12*$M$7+K12</f>
        <v>0.91520000000000001</v>
      </c>
      <c r="N12" s="500">
        <f t="shared" ref="N12:N19" si="1">K12*$N$7+K12</f>
        <v>0.89759999999999995</v>
      </c>
      <c r="O12" s="500">
        <v>0.94179999999999997</v>
      </c>
      <c r="P12" s="500">
        <f t="shared" ref="P12:R19" si="2">O12*$P$7+O12</f>
        <v>0.99830799999999997</v>
      </c>
      <c r="Q12" s="500">
        <f t="shared" si="2"/>
        <v>1.0582064799999999</v>
      </c>
      <c r="R12" s="500">
        <f t="shared" si="2"/>
        <v>1.1216988688</v>
      </c>
      <c r="S12" s="650">
        <v>0.91439999999999999</v>
      </c>
      <c r="X12" s="645"/>
    </row>
    <row r="13" spans="1:26" s="237" customFormat="1" ht="20.25" hidden="1" customHeight="1" x14ac:dyDescent="0.2">
      <c r="A13" s="464"/>
      <c r="B13" t="s">
        <v>914</v>
      </c>
      <c r="C13" s="233"/>
      <c r="D13" s="234"/>
      <c r="E13" s="235"/>
      <c r="F13" s="236"/>
      <c r="G13" s="419"/>
      <c r="H13" s="465"/>
      <c r="I13" s="539"/>
      <c r="J13" s="121"/>
      <c r="K13" s="484">
        <v>0.93</v>
      </c>
      <c r="L13" s="680">
        <f t="shared" ref="L13" si="3">K13*$L$7+K13</f>
        <v>0.99361200000000005</v>
      </c>
      <c r="M13" s="500">
        <f t="shared" si="0"/>
        <v>0.96720000000000006</v>
      </c>
      <c r="N13" s="500">
        <f t="shared" si="1"/>
        <v>0.9486</v>
      </c>
      <c r="O13" s="500">
        <f t="shared" ref="O13:O19" si="4">L13*$O$7+L13</f>
        <v>1.0532287200000001</v>
      </c>
      <c r="P13" s="500">
        <f t="shared" si="2"/>
        <v>1.1164224432000001</v>
      </c>
      <c r="Q13" s="500">
        <f t="shared" si="2"/>
        <v>1.1834077897920001</v>
      </c>
      <c r="R13" s="500">
        <f t="shared" si="2"/>
        <v>1.2544122571795202</v>
      </c>
      <c r="S13" s="650"/>
      <c r="X13" s="645"/>
    </row>
    <row r="14" spans="1:26" s="237" customFormat="1" ht="20.25" customHeight="1" x14ac:dyDescent="0.2">
      <c r="A14" s="464"/>
      <c r="B14" s="328" t="s">
        <v>1232</v>
      </c>
      <c r="C14" s="233"/>
      <c r="D14" s="234"/>
      <c r="E14" s="235"/>
      <c r="F14" s="236">
        <v>0.72</v>
      </c>
      <c r="G14" s="419">
        <v>0.9</v>
      </c>
      <c r="H14" s="465">
        <v>0.97</v>
      </c>
      <c r="I14" s="539">
        <f>H14*$I$7+H14</f>
        <v>1.1154999999999999</v>
      </c>
      <c r="J14" s="121">
        <f>I14*0.076+I14</f>
        <v>1.200278</v>
      </c>
      <c r="K14" s="484">
        <v>1.22</v>
      </c>
      <c r="L14" s="680">
        <v>1.2225999999999999</v>
      </c>
      <c r="M14" s="500">
        <f t="shared" si="0"/>
        <v>1.2687999999999999</v>
      </c>
      <c r="N14" s="500">
        <f t="shared" si="1"/>
        <v>1.2444</v>
      </c>
      <c r="O14" s="500">
        <v>1.2715000000000001</v>
      </c>
      <c r="P14" s="500">
        <f t="shared" si="2"/>
        <v>1.34779</v>
      </c>
      <c r="Q14" s="500">
        <f t="shared" si="2"/>
        <v>1.4286574000000001</v>
      </c>
      <c r="R14" s="500">
        <f t="shared" si="2"/>
        <v>1.5143768440000001</v>
      </c>
      <c r="S14" s="651">
        <v>1.2225999999999999</v>
      </c>
      <c r="W14" s="654"/>
      <c r="X14" s="655"/>
      <c r="Y14" s="654"/>
      <c r="Z14" s="654"/>
    </row>
    <row r="15" spans="1:26" s="237" customFormat="1" ht="20.25" hidden="1" customHeight="1" x14ac:dyDescent="0.2">
      <c r="A15" s="464"/>
      <c r="B15" t="s">
        <v>915</v>
      </c>
      <c r="C15" s="233"/>
      <c r="D15" s="234"/>
      <c r="E15" s="235"/>
      <c r="F15" s="236"/>
      <c r="G15" s="419"/>
      <c r="H15" s="465"/>
      <c r="I15" s="539"/>
      <c r="J15" s="121"/>
      <c r="K15" s="484">
        <v>1.3</v>
      </c>
      <c r="L15" s="680">
        <f t="shared" ref="L15:L19" si="5">K15*$L$7+K15</f>
        <v>1.3889200000000002</v>
      </c>
      <c r="M15" s="500">
        <f t="shared" si="0"/>
        <v>1.3520000000000001</v>
      </c>
      <c r="N15" s="500">
        <f t="shared" si="1"/>
        <v>1.3260000000000001</v>
      </c>
      <c r="O15" s="500">
        <f t="shared" si="4"/>
        <v>1.4722552000000002</v>
      </c>
      <c r="P15" s="500">
        <f t="shared" si="2"/>
        <v>1.5605905120000003</v>
      </c>
      <c r="Q15" s="500">
        <f t="shared" si="2"/>
        <v>1.6542259427200003</v>
      </c>
      <c r="R15" s="500">
        <f t="shared" si="2"/>
        <v>1.7534794992832003</v>
      </c>
      <c r="S15" s="650"/>
      <c r="W15" s="654"/>
      <c r="X15" s="655"/>
      <c r="Y15" s="654"/>
      <c r="Z15" s="654"/>
    </row>
    <row r="16" spans="1:26" s="237" customFormat="1" ht="34.5" x14ac:dyDescent="0.2">
      <c r="A16" s="464"/>
      <c r="B16" s="328" t="s">
        <v>1233</v>
      </c>
      <c r="C16" s="233"/>
      <c r="D16" s="234"/>
      <c r="E16" s="235"/>
      <c r="F16" s="236">
        <v>0.95</v>
      </c>
      <c r="G16" s="419">
        <v>1.18</v>
      </c>
      <c r="H16" s="465">
        <v>1.3</v>
      </c>
      <c r="I16" s="539">
        <v>1.482</v>
      </c>
      <c r="J16" s="121">
        <f>I16*$J$7+I16</f>
        <v>1.5952248</v>
      </c>
      <c r="K16" s="484">
        <v>1.63</v>
      </c>
      <c r="L16" s="680">
        <v>1.6546000000000001</v>
      </c>
      <c r="M16" s="500">
        <f t="shared" si="0"/>
        <v>1.6951999999999998</v>
      </c>
      <c r="N16" s="500">
        <f t="shared" si="1"/>
        <v>1.6625999999999999</v>
      </c>
      <c r="O16" s="500">
        <v>1.7373000000000001</v>
      </c>
      <c r="P16" s="500">
        <f t="shared" si="2"/>
        <v>1.8415380000000001</v>
      </c>
      <c r="Q16" s="500">
        <f t="shared" si="2"/>
        <v>1.9520302800000002</v>
      </c>
      <c r="R16" s="500">
        <f t="shared" si="2"/>
        <v>2.0691520968000003</v>
      </c>
      <c r="S16" s="650">
        <v>1.6546000000000001</v>
      </c>
      <c r="W16" s="654" t="s">
        <v>1241</v>
      </c>
      <c r="X16" s="655"/>
      <c r="Y16" s="654"/>
      <c r="Z16" s="654"/>
    </row>
    <row r="17" spans="1:29" s="237" customFormat="1" ht="20.25" hidden="1" customHeight="1" x14ac:dyDescent="0.2">
      <c r="A17" s="464"/>
      <c r="B17" t="s">
        <v>913</v>
      </c>
      <c r="C17" s="233"/>
      <c r="D17" s="234"/>
      <c r="E17" s="235"/>
      <c r="F17" s="236"/>
      <c r="G17" s="419"/>
      <c r="H17" s="465"/>
      <c r="I17" s="539"/>
      <c r="J17" s="121"/>
      <c r="K17" s="484">
        <v>1.73</v>
      </c>
      <c r="L17" s="680">
        <f t="shared" ref="L17" si="6">K17*$L$7+K17</f>
        <v>1.8483320000000001</v>
      </c>
      <c r="M17" s="500">
        <f t="shared" si="0"/>
        <v>1.7991999999999999</v>
      </c>
      <c r="N17" s="500">
        <f t="shared" si="1"/>
        <v>1.7645999999999999</v>
      </c>
      <c r="O17" s="500">
        <f t="shared" si="4"/>
        <v>1.9592319200000001</v>
      </c>
      <c r="P17" s="500">
        <f t="shared" si="2"/>
        <v>2.0767858351999999</v>
      </c>
      <c r="Q17" s="500">
        <f t="shared" si="2"/>
        <v>2.2013929853119998</v>
      </c>
      <c r="R17" s="500">
        <f t="shared" si="2"/>
        <v>2.3334765644307196</v>
      </c>
      <c r="S17" s="650"/>
      <c r="W17" s="654"/>
      <c r="X17" s="655"/>
      <c r="Y17" s="654"/>
      <c r="Z17" s="654"/>
    </row>
    <row r="18" spans="1:29" s="237" customFormat="1" ht="34.5" x14ac:dyDescent="0.25">
      <c r="A18" s="464"/>
      <c r="B18" s="328" t="s">
        <v>1234</v>
      </c>
      <c r="C18" s="233"/>
      <c r="D18" s="234"/>
      <c r="E18" s="235"/>
      <c r="F18" s="236">
        <v>1.1200000000000001</v>
      </c>
      <c r="G18" s="419">
        <v>1.4</v>
      </c>
      <c r="H18" s="465">
        <v>1.54</v>
      </c>
      <c r="I18" s="577">
        <v>1.7249000000000001</v>
      </c>
      <c r="J18" s="578">
        <f>I18*$J$7+I18</f>
        <v>1.8566823600000002</v>
      </c>
      <c r="K18" s="484">
        <v>1.89</v>
      </c>
      <c r="L18" s="680">
        <v>1.9484999999999999</v>
      </c>
      <c r="M18" s="500">
        <f t="shared" si="0"/>
        <v>1.9655999999999998</v>
      </c>
      <c r="N18" s="500">
        <f t="shared" si="1"/>
        <v>1.9278</v>
      </c>
      <c r="O18" s="500">
        <f t="shared" si="4"/>
        <v>2.06541</v>
      </c>
      <c r="P18" s="500">
        <f t="shared" si="2"/>
        <v>2.1893346</v>
      </c>
      <c r="Q18" s="500">
        <f t="shared" si="2"/>
        <v>2.320694676</v>
      </c>
      <c r="R18" s="500">
        <f t="shared" si="2"/>
        <v>2.4599363565600001</v>
      </c>
      <c r="S18" s="650">
        <v>1.9484999999999999</v>
      </c>
      <c r="W18" s="654" t="s">
        <v>1239</v>
      </c>
      <c r="X18" s="655"/>
      <c r="Y18" s="654"/>
      <c r="Z18" s="654"/>
    </row>
    <row r="19" spans="1:29" s="237" customFormat="1" ht="20.25" hidden="1" customHeight="1" x14ac:dyDescent="0.25">
      <c r="A19" s="464"/>
      <c r="B19" t="s">
        <v>916</v>
      </c>
      <c r="C19" s="315"/>
      <c r="D19" s="234"/>
      <c r="E19" s="235"/>
      <c r="F19" s="236"/>
      <c r="G19" s="419"/>
      <c r="H19" s="465"/>
      <c r="I19" s="577"/>
      <c r="J19" s="578"/>
      <c r="K19" s="484">
        <v>2</v>
      </c>
      <c r="L19" s="680">
        <f t="shared" si="5"/>
        <v>2.1368</v>
      </c>
      <c r="M19" s="500">
        <f t="shared" si="0"/>
        <v>2.08</v>
      </c>
      <c r="N19" s="500">
        <f t="shared" si="1"/>
        <v>2.04</v>
      </c>
      <c r="O19" s="500">
        <f t="shared" si="4"/>
        <v>2.2650079999999999</v>
      </c>
      <c r="P19" s="500">
        <f t="shared" si="2"/>
        <v>2.40090848</v>
      </c>
      <c r="Q19" s="500">
        <f t="shared" si="2"/>
        <v>2.5449629888</v>
      </c>
      <c r="R19" s="500">
        <f t="shared" si="2"/>
        <v>2.6976607681280003</v>
      </c>
      <c r="S19" s="650"/>
      <c r="W19" s="654"/>
      <c r="X19" s="655"/>
      <c r="Y19" s="654"/>
      <c r="Z19" s="654"/>
    </row>
    <row r="20" spans="1:29" s="237" customFormat="1" ht="20.25" customHeight="1" thickBot="1" x14ac:dyDescent="0.25">
      <c r="A20" s="464"/>
      <c r="B20"/>
      <c r="C20" s="314"/>
      <c r="D20" s="239"/>
      <c r="E20" s="240"/>
      <c r="F20" s="241"/>
      <c r="G20" s="314"/>
      <c r="H20" s="465"/>
      <c r="I20" s="547"/>
      <c r="J20" s="465"/>
      <c r="K20" s="501"/>
      <c r="L20" s="681"/>
      <c r="M20" s="501"/>
      <c r="N20" s="501"/>
      <c r="O20" s="501"/>
      <c r="P20" s="501"/>
      <c r="Q20" s="501"/>
      <c r="R20" s="501"/>
      <c r="S20" s="650"/>
      <c r="W20" s="654"/>
      <c r="X20" s="655"/>
      <c r="Y20" s="654"/>
      <c r="Z20" s="654"/>
    </row>
    <row r="21" spans="1:29" s="237" customFormat="1" ht="35.25" x14ac:dyDescent="0.5">
      <c r="A21" s="464"/>
      <c r="B21" s="115" t="s">
        <v>210</v>
      </c>
      <c r="C21" s="317"/>
      <c r="D21" s="318"/>
      <c r="E21" s="319"/>
      <c r="F21" s="320"/>
      <c r="G21" s="420"/>
      <c r="H21" s="465"/>
      <c r="I21" s="547"/>
      <c r="J21" s="465"/>
      <c r="K21" s="501"/>
      <c r="L21" s="681"/>
      <c r="M21" s="501"/>
      <c r="N21" s="501"/>
      <c r="O21" s="501"/>
      <c r="P21" s="501"/>
      <c r="Q21" s="501"/>
      <c r="R21" s="501"/>
      <c r="W21" s="656" t="s">
        <v>210</v>
      </c>
      <c r="X21" s="657"/>
      <c r="Y21" s="658"/>
      <c r="Z21" s="654"/>
    </row>
    <row r="22" spans="1:29" s="237" customFormat="1" ht="34.5" x14ac:dyDescent="0.45">
      <c r="A22" s="464"/>
      <c r="B22" t="s">
        <v>247</v>
      </c>
      <c r="C22" s="242">
        <v>0.43969999999999998</v>
      </c>
      <c r="D22" s="243">
        <v>0.59089999999999998</v>
      </c>
      <c r="E22" s="235">
        <f>0.5909*1.34</f>
        <v>0.79180600000000001</v>
      </c>
      <c r="F22" s="236"/>
      <c r="G22" s="419"/>
      <c r="H22" s="465"/>
      <c r="I22" s="547"/>
      <c r="J22" s="465"/>
      <c r="K22" s="501"/>
      <c r="L22" s="681"/>
      <c r="M22" s="501"/>
      <c r="N22" s="501"/>
      <c r="O22" s="501"/>
      <c r="P22" s="501"/>
      <c r="Q22" s="501"/>
      <c r="R22" s="501"/>
      <c r="S22" s="245" t="s">
        <v>1242</v>
      </c>
      <c r="T22" s="245"/>
      <c r="U22" s="244"/>
      <c r="V22" s="244"/>
      <c r="W22" s="659" t="s">
        <v>1237</v>
      </c>
      <c r="X22" s="657"/>
      <c r="Y22" s="660"/>
      <c r="Z22" s="661"/>
      <c r="AA22" s="244"/>
      <c r="AB22" s="244"/>
      <c r="AC22" s="244"/>
    </row>
    <row r="23" spans="1:29" s="237" customFormat="1" ht="34.5" x14ac:dyDescent="0.45">
      <c r="A23" s="464"/>
      <c r="B23" s="328" t="s">
        <v>1231</v>
      </c>
      <c r="C23" s="233">
        <v>0.31850000000000001</v>
      </c>
      <c r="D23" s="234">
        <v>0.42030000000000001</v>
      </c>
      <c r="E23" s="235">
        <f>0.4203*1.34</f>
        <v>0.56320200000000009</v>
      </c>
      <c r="F23" s="236">
        <v>0.63</v>
      </c>
      <c r="G23" s="419">
        <v>0.71</v>
      </c>
      <c r="H23" s="465">
        <v>0.75</v>
      </c>
      <c r="I23" s="539">
        <v>0.81</v>
      </c>
      <c r="J23" s="121">
        <f>I23*0.066+I23</f>
        <v>0.86346000000000012</v>
      </c>
      <c r="K23" s="484">
        <v>1</v>
      </c>
      <c r="L23" s="680">
        <v>1.05</v>
      </c>
      <c r="M23" s="500">
        <f t="shared" ref="M23:M30" si="7">K23*$M$7+K23</f>
        <v>1.04</v>
      </c>
      <c r="N23" s="500">
        <f t="shared" ref="N23:N30" si="8">K23*$N$7+K23</f>
        <v>1.02</v>
      </c>
      <c r="O23" s="500">
        <v>1.08</v>
      </c>
      <c r="P23" s="500">
        <f t="shared" ref="P23:R30" si="9">O23*$P$7+O23</f>
        <v>1.1448</v>
      </c>
      <c r="Q23" s="500">
        <f t="shared" si="9"/>
        <v>1.2134880000000001</v>
      </c>
      <c r="R23" s="500">
        <f t="shared" si="9"/>
        <v>1.2862972800000001</v>
      </c>
      <c r="S23" s="652">
        <v>105</v>
      </c>
      <c r="T23" s="642">
        <v>1.2075</v>
      </c>
      <c r="U23" s="248"/>
      <c r="V23" s="248"/>
      <c r="W23" s="659" t="s">
        <v>1231</v>
      </c>
      <c r="X23" s="662">
        <v>50</v>
      </c>
      <c r="Y23" s="653">
        <v>1.2075</v>
      </c>
      <c r="Z23" s="663"/>
      <c r="AA23" s="248"/>
      <c r="AB23" s="248"/>
      <c r="AC23" s="248"/>
    </row>
    <row r="24" spans="1:29" s="237" customFormat="1" ht="20.25" hidden="1" customHeight="1" x14ac:dyDescent="0.45">
      <c r="A24" s="464"/>
      <c r="B24" t="s">
        <v>914</v>
      </c>
      <c r="C24" s="233"/>
      <c r="D24" s="234"/>
      <c r="E24" s="235"/>
      <c r="F24" s="236"/>
      <c r="G24" s="419"/>
      <c r="H24" s="465"/>
      <c r="I24" s="539"/>
      <c r="J24" s="121"/>
      <c r="K24" s="484">
        <v>1.1000000000000001</v>
      </c>
      <c r="L24" s="680">
        <f t="shared" ref="L24:L28" si="10">K24*$L$7+K24</f>
        <v>1.1752400000000001</v>
      </c>
      <c r="M24" s="500">
        <f t="shared" si="7"/>
        <v>1.1440000000000001</v>
      </c>
      <c r="N24" s="500">
        <f t="shared" si="8"/>
        <v>1.1220000000000001</v>
      </c>
      <c r="O24" s="500">
        <f t="shared" ref="O24:O30" si="11">L24*$O$7+L24</f>
        <v>1.2457544</v>
      </c>
      <c r="P24" s="500">
        <f t="shared" si="9"/>
        <v>1.320499664</v>
      </c>
      <c r="Q24" s="500">
        <f t="shared" si="9"/>
        <v>1.39972964384</v>
      </c>
      <c r="R24" s="500">
        <f t="shared" si="9"/>
        <v>1.4837134224704001</v>
      </c>
      <c r="S24" s="247"/>
      <c r="T24" s="642"/>
      <c r="U24" s="248"/>
      <c r="V24" s="248"/>
      <c r="W24" s="659" t="s">
        <v>914</v>
      </c>
      <c r="X24" s="662"/>
      <c r="Y24" s="653"/>
      <c r="Z24" s="663"/>
      <c r="AA24" s="248"/>
      <c r="AB24" s="248"/>
      <c r="AC24" s="248"/>
    </row>
    <row r="25" spans="1:29" s="237" customFormat="1" ht="34.5" x14ac:dyDescent="0.45">
      <c r="A25" s="464"/>
      <c r="B25" s="328" t="s">
        <v>1232</v>
      </c>
      <c r="C25" s="233"/>
      <c r="D25" s="234"/>
      <c r="E25" s="235"/>
      <c r="F25" s="236">
        <v>0.72</v>
      </c>
      <c r="G25" s="419">
        <v>0.9</v>
      </c>
      <c r="H25" s="465">
        <v>0.96650000000000003</v>
      </c>
      <c r="I25" s="539">
        <v>1.1200000000000001</v>
      </c>
      <c r="J25" s="121">
        <f>I25*0.076+I25</f>
        <v>1.2051200000000002</v>
      </c>
      <c r="K25" s="484">
        <v>1.39</v>
      </c>
      <c r="L25" s="680">
        <v>1.45</v>
      </c>
      <c r="M25" s="500">
        <f t="shared" si="7"/>
        <v>1.4456</v>
      </c>
      <c r="N25" s="500">
        <f t="shared" si="8"/>
        <v>1.4177999999999999</v>
      </c>
      <c r="O25" s="500">
        <f t="shared" si="11"/>
        <v>1.5369999999999999</v>
      </c>
      <c r="P25" s="500">
        <f t="shared" si="9"/>
        <v>1.6292199999999999</v>
      </c>
      <c r="Q25" s="500">
        <f t="shared" si="9"/>
        <v>1.7269731999999998</v>
      </c>
      <c r="R25" s="500">
        <f t="shared" si="9"/>
        <v>1.8305915919999998</v>
      </c>
      <c r="S25" s="246">
        <v>139</v>
      </c>
      <c r="T25" s="642">
        <v>1.6675</v>
      </c>
      <c r="U25" s="248"/>
      <c r="V25" s="248"/>
      <c r="W25" s="659" t="s">
        <v>1232</v>
      </c>
      <c r="X25" s="662">
        <v>300</v>
      </c>
      <c r="Y25" s="653">
        <v>1.5985</v>
      </c>
      <c r="Z25" s="663"/>
      <c r="AA25" s="248"/>
      <c r="AB25" s="248"/>
      <c r="AC25" s="248"/>
    </row>
    <row r="26" spans="1:29" s="237" customFormat="1" ht="20.25" hidden="1" customHeight="1" x14ac:dyDescent="0.45">
      <c r="A26" s="464"/>
      <c r="B26" t="s">
        <v>915</v>
      </c>
      <c r="C26" s="233"/>
      <c r="D26" s="234"/>
      <c r="E26" s="235"/>
      <c r="F26" s="236"/>
      <c r="G26" s="419"/>
      <c r="H26" s="465"/>
      <c r="I26" s="539"/>
      <c r="J26" s="121"/>
      <c r="K26" s="484">
        <v>1.54</v>
      </c>
      <c r="L26" s="680">
        <f t="shared" ref="L26" si="12">K26*$L$7+K26</f>
        <v>1.6453360000000001</v>
      </c>
      <c r="M26" s="500">
        <f t="shared" si="7"/>
        <v>1.6016000000000001</v>
      </c>
      <c r="N26" s="500">
        <f t="shared" si="8"/>
        <v>1.5708</v>
      </c>
      <c r="O26" s="500">
        <f t="shared" si="11"/>
        <v>1.7440561600000002</v>
      </c>
      <c r="P26" s="500">
        <f t="shared" si="9"/>
        <v>1.8486995296000002</v>
      </c>
      <c r="Q26" s="500">
        <f t="shared" si="9"/>
        <v>1.9596215013760001</v>
      </c>
      <c r="R26" s="500">
        <f t="shared" si="9"/>
        <v>2.0771987914585601</v>
      </c>
      <c r="S26" s="246"/>
      <c r="T26" s="641"/>
      <c r="U26" s="248"/>
      <c r="V26" s="248"/>
      <c r="W26" s="659" t="s">
        <v>915</v>
      </c>
      <c r="X26" s="662"/>
      <c r="Y26" s="653"/>
      <c r="Z26" s="663"/>
      <c r="AA26" s="248"/>
      <c r="AB26" s="248"/>
      <c r="AC26" s="248"/>
    </row>
    <row r="27" spans="1:29" s="237" customFormat="1" ht="34.5" x14ac:dyDescent="0.45">
      <c r="A27" s="464"/>
      <c r="B27" s="328" t="s">
        <v>1233</v>
      </c>
      <c r="C27" s="233"/>
      <c r="D27" s="234"/>
      <c r="E27" s="235"/>
      <c r="F27" s="236">
        <v>0.95</v>
      </c>
      <c r="G27" s="419">
        <v>1.18</v>
      </c>
      <c r="H27" s="465">
        <v>1.3089999999999999</v>
      </c>
      <c r="I27" s="539">
        <v>1.482</v>
      </c>
      <c r="J27" s="121">
        <f>I27*$J$7+I27</f>
        <v>1.5952248</v>
      </c>
      <c r="K27" s="484">
        <v>1.86</v>
      </c>
      <c r="L27" s="680">
        <v>1.9</v>
      </c>
      <c r="M27" s="500">
        <f t="shared" si="7"/>
        <v>1.9344000000000001</v>
      </c>
      <c r="N27" s="500">
        <f t="shared" si="8"/>
        <v>1.8972</v>
      </c>
      <c r="O27" s="500">
        <f t="shared" si="11"/>
        <v>2.0139999999999998</v>
      </c>
      <c r="P27" s="500">
        <f t="shared" si="9"/>
        <v>2.1348399999999996</v>
      </c>
      <c r="Q27" s="500">
        <f t="shared" si="9"/>
        <v>2.2629303999999997</v>
      </c>
      <c r="R27" s="500">
        <f t="shared" si="9"/>
        <v>2.3987062239999997</v>
      </c>
      <c r="S27" s="246">
        <v>186</v>
      </c>
      <c r="T27" s="642">
        <v>2.1850000000000001</v>
      </c>
      <c r="U27" s="248"/>
      <c r="V27" s="248"/>
      <c r="W27" s="659" t="s">
        <v>1233</v>
      </c>
      <c r="X27" s="664">
        <v>250</v>
      </c>
      <c r="Y27" s="653">
        <v>2.1389999999999998</v>
      </c>
      <c r="Z27" s="663"/>
      <c r="AA27" s="248"/>
      <c r="AB27" s="248"/>
      <c r="AC27" s="248"/>
    </row>
    <row r="28" spans="1:29" s="237" customFormat="1" ht="20.25" hidden="1" customHeight="1" x14ac:dyDescent="0.45">
      <c r="A28" s="464"/>
      <c r="B28" t="s">
        <v>913</v>
      </c>
      <c r="C28" s="233"/>
      <c r="D28" s="234"/>
      <c r="E28" s="235"/>
      <c r="F28" s="236"/>
      <c r="G28" s="419"/>
      <c r="H28" s="465"/>
      <c r="I28" s="539"/>
      <c r="J28" s="121"/>
      <c r="K28" s="484">
        <v>2.0499999999999998</v>
      </c>
      <c r="L28" s="680">
        <f t="shared" si="10"/>
        <v>2.1902199999999996</v>
      </c>
      <c r="M28" s="500">
        <f t="shared" si="7"/>
        <v>2.1319999999999997</v>
      </c>
      <c r="N28" s="500">
        <f t="shared" si="8"/>
        <v>2.0909999999999997</v>
      </c>
      <c r="O28" s="500">
        <f t="shared" si="11"/>
        <v>2.3216331999999995</v>
      </c>
      <c r="P28" s="500">
        <f t="shared" si="9"/>
        <v>2.4609311919999994</v>
      </c>
      <c r="Q28" s="500">
        <f t="shared" si="9"/>
        <v>2.6085870635199995</v>
      </c>
      <c r="R28" s="500">
        <f t="shared" si="9"/>
        <v>2.7651022873311994</v>
      </c>
      <c r="S28" s="246"/>
      <c r="T28" s="642"/>
      <c r="U28" s="248"/>
      <c r="V28" s="248"/>
      <c r="W28" s="659" t="s">
        <v>913</v>
      </c>
      <c r="X28" s="662"/>
      <c r="Y28" s="653"/>
      <c r="Z28" s="663"/>
      <c r="AA28" s="248"/>
      <c r="AB28" s="248"/>
      <c r="AC28" s="248"/>
    </row>
    <row r="29" spans="1:29" s="237" customFormat="1" ht="34.5" x14ac:dyDescent="0.45">
      <c r="A29" s="464"/>
      <c r="B29" s="328" t="s">
        <v>1234</v>
      </c>
      <c r="C29" s="233"/>
      <c r="D29" s="234"/>
      <c r="E29" s="235"/>
      <c r="F29" s="236">
        <v>1.1200000000000001</v>
      </c>
      <c r="G29" s="419">
        <v>1.4</v>
      </c>
      <c r="H29" s="465">
        <v>1.54</v>
      </c>
      <c r="I29" s="577">
        <v>1.7249000000000001</v>
      </c>
      <c r="J29" s="578">
        <f>I29*$J$7+I29</f>
        <v>1.8566823600000002</v>
      </c>
      <c r="K29" s="484">
        <v>2.17</v>
      </c>
      <c r="L29" s="680">
        <v>2.2999999999999998</v>
      </c>
      <c r="M29" s="500">
        <f t="shared" si="7"/>
        <v>2.2568000000000001</v>
      </c>
      <c r="N29" s="500">
        <f t="shared" si="8"/>
        <v>2.2134</v>
      </c>
      <c r="O29" s="500">
        <f t="shared" si="11"/>
        <v>2.4379999999999997</v>
      </c>
      <c r="P29" s="500">
        <f t="shared" si="9"/>
        <v>2.5842799999999997</v>
      </c>
      <c r="Q29" s="500">
        <f t="shared" si="9"/>
        <v>2.7393367999999998</v>
      </c>
      <c r="R29" s="500">
        <f t="shared" si="9"/>
        <v>2.903697008</v>
      </c>
      <c r="S29" s="246">
        <v>217</v>
      </c>
      <c r="T29" s="642">
        <v>2.645</v>
      </c>
      <c r="U29" s="248"/>
      <c r="V29" s="248"/>
      <c r="W29" s="659" t="s">
        <v>1234</v>
      </c>
      <c r="X29" s="662" t="s">
        <v>1238</v>
      </c>
      <c r="Y29" s="653">
        <v>2.4954999999999998</v>
      </c>
      <c r="Z29" s="665"/>
      <c r="AA29" s="248"/>
      <c r="AB29" s="248"/>
      <c r="AC29" s="248"/>
    </row>
    <row r="30" spans="1:29" s="237" customFormat="1" ht="20.25" hidden="1" customHeight="1" x14ac:dyDescent="0.25">
      <c r="A30" s="464"/>
      <c r="B30" t="s">
        <v>916</v>
      </c>
      <c r="C30" s="315"/>
      <c r="D30" s="234"/>
      <c r="E30" s="235"/>
      <c r="F30" s="236"/>
      <c r="G30" s="419"/>
      <c r="H30" s="465"/>
      <c r="I30" s="577"/>
      <c r="J30" s="578"/>
      <c r="K30" s="500">
        <v>2.38</v>
      </c>
      <c r="L30" s="500">
        <f t="shared" ref="L30" si="13">K30*$L$7+K30</f>
        <v>2.5427919999999999</v>
      </c>
      <c r="M30" s="500">
        <f t="shared" si="7"/>
        <v>2.4752000000000001</v>
      </c>
      <c r="N30" s="500">
        <f t="shared" si="8"/>
        <v>2.4276</v>
      </c>
      <c r="O30" s="500">
        <f t="shared" si="11"/>
        <v>2.6953595199999998</v>
      </c>
      <c r="P30" s="500">
        <f t="shared" si="9"/>
        <v>2.8570810911999995</v>
      </c>
      <c r="Q30" s="500">
        <f t="shared" si="9"/>
        <v>3.0285059566719994</v>
      </c>
      <c r="R30" s="500">
        <f t="shared" si="9"/>
        <v>3.2102163140723192</v>
      </c>
      <c r="S30" s="246"/>
      <c r="T30" s="246"/>
      <c r="U30" s="248"/>
      <c r="V30" s="248"/>
      <c r="W30" s="666"/>
      <c r="X30" s="662"/>
      <c r="Y30" s="653"/>
      <c r="Z30" s="665"/>
      <c r="AA30" s="248"/>
      <c r="AB30" s="248"/>
      <c r="AC30" s="248"/>
    </row>
    <row r="31" spans="1:29" s="237" customFormat="1" ht="20.25" customHeight="1" x14ac:dyDescent="0.2">
      <c r="A31" s="464"/>
      <c r="B31" t="s">
        <v>755</v>
      </c>
      <c r="C31" s="315"/>
      <c r="D31" s="234"/>
      <c r="E31" s="235"/>
      <c r="F31" s="236"/>
      <c r="G31" s="419"/>
      <c r="H31" s="465"/>
      <c r="I31" s="539"/>
      <c r="J31" s="121"/>
      <c r="K31" s="484"/>
      <c r="L31" s="484"/>
      <c r="M31" s="484"/>
      <c r="N31" s="484"/>
      <c r="O31" s="484"/>
      <c r="P31" s="484"/>
      <c r="Q31" s="484"/>
      <c r="R31" s="484"/>
      <c r="S31" s="246"/>
      <c r="T31" s="246"/>
      <c r="U31" s="248"/>
      <c r="V31" s="248"/>
      <c r="W31" s="666"/>
      <c r="X31" s="662"/>
      <c r="Y31" s="653"/>
      <c r="Z31" s="665"/>
      <c r="AA31" s="248"/>
      <c r="AB31" s="248"/>
      <c r="AC31" s="248"/>
    </row>
    <row r="32" spans="1:29" s="237" customFormat="1" ht="71.25" thickBot="1" x14ac:dyDescent="0.25">
      <c r="A32" s="502"/>
      <c r="B32" s="252" t="s">
        <v>756</v>
      </c>
      <c r="C32" s="321"/>
      <c r="D32" s="322"/>
      <c r="E32" s="240"/>
      <c r="F32" s="241"/>
      <c r="G32" s="530"/>
      <c r="H32" s="531"/>
      <c r="I32" s="540"/>
      <c r="J32" s="135"/>
      <c r="K32" s="503"/>
      <c r="L32" s="503"/>
      <c r="M32" s="503"/>
      <c r="N32" s="503"/>
      <c r="O32" s="503"/>
      <c r="P32" s="503"/>
      <c r="Q32" s="503"/>
      <c r="R32" s="503"/>
      <c r="S32" s="246"/>
      <c r="T32" s="246"/>
      <c r="U32" s="248"/>
      <c r="V32" s="248"/>
      <c r="W32" s="667" t="s">
        <v>211</v>
      </c>
      <c r="X32" s="668">
        <v>1</v>
      </c>
      <c r="Y32" s="653">
        <v>2.4655999999999998</v>
      </c>
      <c r="Z32" s="665"/>
      <c r="AA32" s="248"/>
      <c r="AB32" s="248"/>
      <c r="AC32" s="248"/>
    </row>
    <row r="33" spans="1:29" s="237" customFormat="1" ht="26.25" hidden="1" customHeight="1" thickBot="1" x14ac:dyDescent="0.25">
      <c r="A33" s="502"/>
      <c r="B33" s="238"/>
      <c r="C33" s="314"/>
      <c r="D33" s="239"/>
      <c r="E33" s="240"/>
      <c r="F33" s="241"/>
      <c r="G33" s="240"/>
      <c r="H33" s="240"/>
      <c r="I33" s="538"/>
      <c r="J33" s="304"/>
      <c r="K33" s="504"/>
      <c r="L33" s="507"/>
      <c r="M33" s="504"/>
      <c r="N33" s="504"/>
      <c r="O33" s="504"/>
      <c r="P33" s="504"/>
      <c r="Q33" s="504"/>
      <c r="R33" s="504"/>
      <c r="S33" s="247"/>
      <c r="T33" s="247"/>
      <c r="U33" s="247"/>
      <c r="V33" s="249"/>
      <c r="W33" s="667" t="s">
        <v>211</v>
      </c>
      <c r="X33" s="669"/>
      <c r="Y33" s="670"/>
      <c r="Z33" s="663"/>
      <c r="AA33" s="248"/>
      <c r="AB33" s="248"/>
      <c r="AC33" s="248"/>
    </row>
    <row r="34" spans="1:29" ht="20.25" customHeight="1" x14ac:dyDescent="0.2">
      <c r="A34" s="497"/>
      <c r="B34" s="229" t="s">
        <v>295</v>
      </c>
      <c r="C34" s="301"/>
      <c r="D34" s="302"/>
      <c r="E34" s="59"/>
      <c r="F34" s="150"/>
      <c r="G34" s="59"/>
      <c r="H34" s="59"/>
      <c r="I34" s="539"/>
      <c r="J34" s="126"/>
      <c r="K34" s="505"/>
      <c r="L34" s="505"/>
      <c r="M34" s="505"/>
      <c r="N34" s="505"/>
      <c r="O34" s="505"/>
      <c r="P34" s="505"/>
      <c r="Q34" s="505"/>
      <c r="R34" s="505"/>
      <c r="W34" s="667"/>
      <c r="X34" s="671"/>
      <c r="Y34" s="672"/>
      <c r="Z34" s="673"/>
    </row>
    <row r="35" spans="1:29" ht="34.5" x14ac:dyDescent="0.2">
      <c r="A35" s="499"/>
      <c r="B35" s="231" t="s">
        <v>247</v>
      </c>
      <c r="C35" s="96">
        <v>0.43969999999999998</v>
      </c>
      <c r="D35" s="250">
        <v>0.49</v>
      </c>
      <c r="E35" s="251">
        <v>0.51</v>
      </c>
      <c r="F35" s="121"/>
      <c r="G35" s="121"/>
      <c r="H35" s="121"/>
      <c r="I35" s="539"/>
      <c r="J35" s="122"/>
      <c r="K35" s="500"/>
      <c r="L35" s="500"/>
      <c r="M35" s="500"/>
      <c r="N35" s="500"/>
      <c r="O35" s="500"/>
      <c r="P35" s="500"/>
      <c r="Q35" s="500"/>
      <c r="R35" s="500"/>
      <c r="W35" s="674" t="s">
        <v>1240</v>
      </c>
      <c r="X35" s="671"/>
      <c r="Y35" s="674">
        <v>1.32</v>
      </c>
      <c r="Z35" s="673"/>
    </row>
    <row r="36" spans="1:29" ht="20.25" customHeight="1" thickBot="1" x14ac:dyDescent="0.25">
      <c r="A36" s="506"/>
      <c r="B36" s="252" t="s">
        <v>1236</v>
      </c>
      <c r="C36" s="316"/>
      <c r="D36" s="133"/>
      <c r="E36" s="65"/>
      <c r="F36" s="136"/>
      <c r="G36" s="65"/>
      <c r="H36" s="65" t="s">
        <v>598</v>
      </c>
      <c r="I36" s="540" t="s">
        <v>598</v>
      </c>
      <c r="J36" s="305"/>
      <c r="K36" s="507"/>
      <c r="L36" s="507"/>
      <c r="M36" s="507"/>
      <c r="N36" s="507"/>
      <c r="O36" s="507"/>
      <c r="P36" s="507"/>
      <c r="Q36" s="507"/>
      <c r="R36" s="507"/>
      <c r="W36" s="648"/>
      <c r="X36" s="649"/>
      <c r="Y36" s="648"/>
      <c r="Z36" s="648"/>
    </row>
    <row r="37" spans="1:29" ht="20.25" customHeight="1" thickBot="1" x14ac:dyDescent="0.25">
      <c r="A37" s="508"/>
      <c r="B37" s="253" t="s">
        <v>534</v>
      </c>
      <c r="C37" s="729"/>
      <c r="D37" s="730"/>
      <c r="E37" s="730"/>
      <c r="F37" s="730"/>
      <c r="G37" s="730"/>
      <c r="H37" s="730"/>
      <c r="I37" s="731"/>
      <c r="J37" s="201"/>
      <c r="K37" s="509"/>
      <c r="L37" s="509"/>
      <c r="M37" s="509"/>
      <c r="N37" s="509"/>
      <c r="O37" s="509"/>
      <c r="P37" s="509"/>
      <c r="Q37" s="509"/>
      <c r="R37" s="509"/>
    </row>
    <row r="38" spans="1:29" ht="20.25" customHeight="1" x14ac:dyDescent="0.2">
      <c r="A38" s="497"/>
      <c r="B38" s="229" t="s">
        <v>239</v>
      </c>
      <c r="C38" s="121"/>
      <c r="D38" s="61"/>
      <c r="E38" s="254"/>
      <c r="F38" s="121"/>
      <c r="G38" s="61"/>
      <c r="H38"/>
      <c r="I38" s="539"/>
      <c r="J38" s="126"/>
      <c r="K38" s="505"/>
      <c r="L38" s="505"/>
      <c r="M38" s="505"/>
      <c r="N38" s="505"/>
      <c r="O38" s="505"/>
      <c r="P38" s="505"/>
      <c r="Q38" s="505"/>
      <c r="R38" s="505"/>
    </row>
    <row r="39" spans="1:29" ht="20.25" customHeight="1" x14ac:dyDescent="0.2">
      <c r="A39" s="499"/>
      <c r="B39" s="255" t="s">
        <v>170</v>
      </c>
      <c r="C39" s="232">
        <v>162.41999999999999</v>
      </c>
      <c r="D39" s="120">
        <v>235.05</v>
      </c>
      <c r="E39" s="251" t="s">
        <v>205</v>
      </c>
      <c r="F39" s="121">
        <v>373.8</v>
      </c>
      <c r="G39" s="121">
        <v>489.7</v>
      </c>
      <c r="H39">
        <v>525.89</v>
      </c>
      <c r="I39" s="539">
        <f>H39*$I$7+H39</f>
        <v>604.77350000000001</v>
      </c>
      <c r="J39" s="122">
        <f>I39*$J$7+I39</f>
        <v>650.9781954</v>
      </c>
      <c r="K39" s="500">
        <f>J39*$K$7+J39</f>
        <v>693.29177810099998</v>
      </c>
      <c r="L39" s="500">
        <f>K39*$L$7+K39</f>
        <v>740.71293572310833</v>
      </c>
      <c r="M39" s="500">
        <f t="shared" ref="M39" si="14">K39*$M$7+K39</f>
        <v>721.02344922503994</v>
      </c>
      <c r="N39" s="500">
        <f t="shared" ref="N39" si="15">K39*$N$7+K39</f>
        <v>707.15761366302002</v>
      </c>
      <c r="O39" s="500">
        <f>L39*$O$7+L39</f>
        <v>785.15571186649481</v>
      </c>
      <c r="P39" s="500">
        <f t="shared" ref="P39:R39" si="16">O39*$P$7+O39</f>
        <v>832.26505457848452</v>
      </c>
      <c r="Q39" s="500">
        <f t="shared" si="16"/>
        <v>882.20095785319359</v>
      </c>
      <c r="R39" s="500">
        <f t="shared" si="16"/>
        <v>935.13301532438516</v>
      </c>
      <c r="S39" s="53">
        <v>728.65</v>
      </c>
    </row>
    <row r="40" spans="1:29" ht="20.25" customHeight="1" x14ac:dyDescent="0.2">
      <c r="A40" s="499"/>
      <c r="B40" s="231" t="s">
        <v>755</v>
      </c>
      <c r="C40" s="232"/>
      <c r="D40" s="120"/>
      <c r="E40" s="251"/>
      <c r="F40" s="121"/>
      <c r="G40" s="121"/>
      <c r="H40"/>
      <c r="I40" s="539"/>
      <c r="J40" s="122"/>
      <c r="K40" s="500"/>
      <c r="L40" s="500"/>
      <c r="M40" s="500"/>
      <c r="N40" s="500"/>
      <c r="O40" s="500"/>
      <c r="P40" s="500"/>
      <c r="Q40" s="500"/>
      <c r="R40" s="500"/>
    </row>
    <row r="41" spans="1:29" ht="20.25" customHeight="1" x14ac:dyDescent="0.2">
      <c r="A41" s="499"/>
      <c r="B41" s="231" t="s">
        <v>756</v>
      </c>
      <c r="C41" s="232"/>
      <c r="D41" s="120"/>
      <c r="E41" s="251"/>
      <c r="F41" s="121"/>
      <c r="G41" s="121"/>
      <c r="H41"/>
      <c r="I41" s="539"/>
      <c r="J41" s="122"/>
      <c r="K41" s="500"/>
      <c r="L41" s="500"/>
      <c r="M41" s="500"/>
      <c r="N41" s="500"/>
      <c r="O41" s="500"/>
      <c r="P41" s="500"/>
      <c r="Q41" s="500"/>
      <c r="R41" s="500"/>
    </row>
    <row r="42" spans="1:29" ht="20.25" customHeight="1" x14ac:dyDescent="0.2">
      <c r="A42" s="499"/>
      <c r="B42" s="231" t="s">
        <v>9</v>
      </c>
      <c r="C42" s="256">
        <v>0.3241</v>
      </c>
      <c r="D42" s="257">
        <v>0.44919999999999999</v>
      </c>
      <c r="E42" s="251">
        <f>+D42*1.34</f>
        <v>0.60192800000000002</v>
      </c>
      <c r="F42" s="121">
        <v>0.87</v>
      </c>
      <c r="G42" s="121">
        <v>1.1000000000000001</v>
      </c>
      <c r="H42">
        <v>1.19</v>
      </c>
      <c r="I42" s="539">
        <f>H42*$I$7+H42</f>
        <v>1.3685</v>
      </c>
      <c r="J42" s="122">
        <f>I42*$J$7+I42</f>
        <v>1.4730534</v>
      </c>
      <c r="K42" s="500">
        <f>J42*$K$7+J42</f>
        <v>1.568801871</v>
      </c>
      <c r="L42" s="500">
        <v>1.65</v>
      </c>
      <c r="M42" s="500">
        <f t="shared" ref="M42" si="17">K42*$M$7+K42</f>
        <v>1.6315539458399999</v>
      </c>
      <c r="N42" s="500">
        <f t="shared" ref="N42" si="18">K42*$N$7+K42</f>
        <v>1.6001779084200001</v>
      </c>
      <c r="O42" s="500">
        <v>1.73</v>
      </c>
      <c r="P42" s="500">
        <f t="shared" ref="P42:R42" si="19">O42*$P$7+O42</f>
        <v>1.8337999999999999</v>
      </c>
      <c r="Q42" s="500">
        <f t="shared" si="19"/>
        <v>1.9438279999999999</v>
      </c>
      <c r="R42" s="500">
        <f t="shared" si="19"/>
        <v>2.0604576799999998</v>
      </c>
      <c r="S42" s="53">
        <v>1.65</v>
      </c>
    </row>
    <row r="43" spans="1:29" ht="20.25" customHeight="1" x14ac:dyDescent="0.2">
      <c r="A43" s="499"/>
      <c r="B43" s="231" t="s">
        <v>8</v>
      </c>
      <c r="C43" s="124" t="s">
        <v>169</v>
      </c>
      <c r="D43" s="124" t="s">
        <v>169</v>
      </c>
      <c r="E43" s="251" t="s">
        <v>169</v>
      </c>
      <c r="F43" s="212" t="s">
        <v>169</v>
      </c>
      <c r="G43" s="212" t="s">
        <v>169</v>
      </c>
      <c r="H43" t="s">
        <v>169</v>
      </c>
      <c r="I43" s="541" t="s">
        <v>169</v>
      </c>
      <c r="J43" s="306" t="s">
        <v>169</v>
      </c>
      <c r="K43" s="510" t="s">
        <v>169</v>
      </c>
      <c r="L43" s="510" t="s">
        <v>1263</v>
      </c>
      <c r="M43" s="510" t="s">
        <v>169</v>
      </c>
      <c r="N43" s="510" t="s">
        <v>169</v>
      </c>
      <c r="O43" s="510" t="s">
        <v>169</v>
      </c>
      <c r="P43" s="510" t="s">
        <v>169</v>
      </c>
      <c r="Q43" s="510" t="s">
        <v>169</v>
      </c>
      <c r="R43" s="510" t="s">
        <v>169</v>
      </c>
      <c r="S43" s="675"/>
    </row>
    <row r="44" spans="1:29" ht="20.25" customHeight="1" thickBot="1" x14ac:dyDescent="0.25">
      <c r="A44" s="506"/>
      <c r="B44" s="252"/>
      <c r="C44" s="316"/>
      <c r="D44" s="133"/>
      <c r="E44" s="65"/>
      <c r="F44" s="135"/>
      <c r="G44" s="65"/>
      <c r="H44" s="52"/>
      <c r="I44" s="542"/>
      <c r="J44" s="140"/>
      <c r="K44" s="511"/>
      <c r="L44" s="511"/>
      <c r="M44" s="511"/>
      <c r="N44" s="511"/>
      <c r="O44" s="511"/>
      <c r="P44" s="511"/>
      <c r="Q44" s="511"/>
      <c r="R44" s="511"/>
    </row>
    <row r="45" spans="1:29" ht="20.25" customHeight="1" x14ac:dyDescent="0.2">
      <c r="A45" s="497"/>
      <c r="B45" s="229" t="s">
        <v>211</v>
      </c>
      <c r="C45" s="258"/>
      <c r="D45" s="52"/>
      <c r="E45" s="61"/>
      <c r="F45" s="8"/>
      <c r="G45" s="424"/>
      <c r="H45" s="426"/>
      <c r="I45" s="536"/>
      <c r="J45" s="307"/>
      <c r="K45" s="512"/>
      <c r="L45" s="512"/>
      <c r="M45" s="512"/>
      <c r="N45" s="512"/>
      <c r="O45" s="512"/>
      <c r="P45" s="512"/>
      <c r="Q45" s="512"/>
      <c r="R45" s="512"/>
    </row>
    <row r="46" spans="1:29" ht="20.25" customHeight="1" x14ac:dyDescent="0.2">
      <c r="A46" s="499"/>
      <c r="B46" s="231" t="s">
        <v>755</v>
      </c>
      <c r="C46" s="258"/>
      <c r="D46" s="52"/>
      <c r="E46" s="61"/>
      <c r="F46" s="8"/>
      <c r="G46" s="424"/>
      <c r="H46" s="427"/>
      <c r="I46" s="536"/>
      <c r="J46" s="307"/>
      <c r="K46" s="512"/>
      <c r="L46" s="512"/>
      <c r="M46" s="512"/>
      <c r="N46" s="512"/>
      <c r="O46" s="512"/>
      <c r="P46" s="512"/>
      <c r="Q46" s="512"/>
      <c r="R46" s="512"/>
    </row>
    <row r="47" spans="1:29" ht="20.25" customHeight="1" x14ac:dyDescent="0.2">
      <c r="A47" s="499"/>
      <c r="B47" s="231" t="s">
        <v>756</v>
      </c>
      <c r="C47" s="258"/>
      <c r="D47" s="52"/>
      <c r="E47" s="61"/>
      <c r="F47" s="8"/>
      <c r="G47" s="424"/>
      <c r="H47" s="422"/>
      <c r="I47" s="536"/>
      <c r="J47" s="307"/>
      <c r="K47" s="512"/>
      <c r="L47" s="512"/>
      <c r="M47" s="512"/>
      <c r="N47" s="512"/>
      <c r="O47" s="512"/>
      <c r="P47" s="512"/>
      <c r="Q47" s="512"/>
      <c r="R47" s="512"/>
    </row>
    <row r="48" spans="1:29" ht="20.25" customHeight="1" x14ac:dyDescent="0.2">
      <c r="A48" s="499"/>
      <c r="B48" s="231" t="s">
        <v>247</v>
      </c>
      <c r="C48" s="96">
        <v>0.45</v>
      </c>
      <c r="D48" s="52">
        <v>0.60299999999999998</v>
      </c>
      <c r="E48" s="251">
        <f>+D48*1.34</f>
        <v>0.80802000000000007</v>
      </c>
      <c r="F48" s="121">
        <v>1.1599999999999999</v>
      </c>
      <c r="G48" s="418">
        <v>1.44</v>
      </c>
      <c r="H48" s="422">
        <v>1.55</v>
      </c>
      <c r="I48" s="536">
        <v>1.78</v>
      </c>
      <c r="J48" s="122">
        <f>I48*$J$7+I48</f>
        <v>1.9159920000000001</v>
      </c>
      <c r="K48" s="500">
        <f>J48*$K$7+J48</f>
        <v>2.0405314800000003</v>
      </c>
      <c r="L48" s="500">
        <f>K48*$L$7+K48</f>
        <v>2.1801038332320002</v>
      </c>
      <c r="M48" s="500">
        <f t="shared" ref="M48" si="20">K48*$M$7+K48</f>
        <v>2.1221527392000001</v>
      </c>
      <c r="N48" s="500">
        <f t="shared" ref="N48" si="21">K48*$N$7+K48</f>
        <v>2.0813421096000004</v>
      </c>
      <c r="O48" s="500">
        <f>L48*$O$7+L48</f>
        <v>2.3109100632259203</v>
      </c>
      <c r="P48" s="500">
        <f t="shared" ref="P48:R48" si="22">O48*$P$7+O48</f>
        <v>2.4495646670194757</v>
      </c>
      <c r="Q48" s="500">
        <f t="shared" si="22"/>
        <v>2.5965385470406441</v>
      </c>
      <c r="R48" s="500">
        <f t="shared" si="22"/>
        <v>2.7523308598630827</v>
      </c>
      <c r="S48" s="53">
        <v>2.1440000000000001</v>
      </c>
      <c r="T48" s="53">
        <v>2.5070000000000001</v>
      </c>
    </row>
    <row r="49" spans="1:19" ht="26.25" customHeight="1" thickBot="1" x14ac:dyDescent="0.25">
      <c r="A49" s="506"/>
      <c r="B49" s="252"/>
      <c r="C49" s="316"/>
      <c r="D49" s="133"/>
      <c r="E49" s="65"/>
      <c r="F49" s="135"/>
      <c r="G49" s="425"/>
      <c r="H49" s="423"/>
      <c r="I49" s="537"/>
      <c r="J49" s="308"/>
      <c r="K49" s="513"/>
      <c r="L49" s="513"/>
      <c r="M49" s="513"/>
      <c r="N49" s="513"/>
      <c r="O49" s="513"/>
      <c r="P49" s="513"/>
      <c r="Q49" s="513"/>
      <c r="R49" s="513"/>
    </row>
    <row r="50" spans="1:19" ht="18.75" customHeight="1" x14ac:dyDescent="0.2">
      <c r="A50" s="497"/>
      <c r="B50" s="229" t="s">
        <v>240</v>
      </c>
      <c r="C50" s="124"/>
      <c r="D50" s="52"/>
      <c r="E50" s="61"/>
      <c r="F50" s="62"/>
      <c r="G50" s="424"/>
      <c r="H50" s="421"/>
      <c r="I50" s="536"/>
      <c r="J50" s="126"/>
      <c r="K50" s="505"/>
      <c r="L50" s="505"/>
      <c r="M50" s="505"/>
      <c r="N50" s="505"/>
      <c r="O50" s="505"/>
      <c r="P50" s="505"/>
      <c r="Q50" s="505"/>
      <c r="R50" s="505"/>
    </row>
    <row r="51" spans="1:19" ht="18.75" customHeight="1" x14ac:dyDescent="0.2">
      <c r="A51" s="499"/>
      <c r="B51" s="231" t="s">
        <v>170</v>
      </c>
      <c r="C51" s="232">
        <v>239</v>
      </c>
      <c r="D51" s="120">
        <v>345.88</v>
      </c>
      <c r="E51" s="251" t="s">
        <v>206</v>
      </c>
      <c r="F51" s="121">
        <v>550</v>
      </c>
      <c r="G51" s="418">
        <v>598.45000000000005</v>
      </c>
      <c r="H51" s="422">
        <v>658.3</v>
      </c>
      <c r="I51" s="536">
        <f>H51*$I$7+H51</f>
        <v>757.04499999999996</v>
      </c>
      <c r="J51" s="122">
        <f>I51*$J$7+I51</f>
        <v>814.88323800000001</v>
      </c>
      <c r="K51" s="500">
        <f>J51*$K$7+J51</f>
        <v>867.85064847000001</v>
      </c>
      <c r="L51" s="500">
        <f>K51*$L$7+K51</f>
        <v>927.21163282534803</v>
      </c>
      <c r="M51" s="500">
        <f t="shared" ref="M51" si="23">K51*$M$7+K51</f>
        <v>902.56467440879999</v>
      </c>
      <c r="N51" s="500">
        <f t="shared" ref="N51" si="24">K51*$N$7+K51</f>
        <v>885.2076614394</v>
      </c>
      <c r="O51" s="500">
        <f>L51*$O$7+L51</f>
        <v>982.84433079486894</v>
      </c>
      <c r="P51" s="500">
        <f t="shared" ref="P51:R51" si="25">O51*$P$7+O51</f>
        <v>1041.814990642561</v>
      </c>
      <c r="Q51" s="500">
        <f t="shared" si="25"/>
        <v>1104.3238900811148</v>
      </c>
      <c r="R51" s="500">
        <f t="shared" si="25"/>
        <v>1170.5833234859817</v>
      </c>
      <c r="S51" s="53">
        <v>912.11</v>
      </c>
    </row>
    <row r="52" spans="1:19" ht="18.75" customHeight="1" x14ac:dyDescent="0.2">
      <c r="A52" s="499"/>
      <c r="B52" s="231" t="s">
        <v>755</v>
      </c>
      <c r="C52" s="232"/>
      <c r="D52" s="120"/>
      <c r="E52" s="251"/>
      <c r="F52" s="121"/>
      <c r="G52" s="418"/>
      <c r="H52" s="422"/>
      <c r="I52" s="536"/>
      <c r="J52" s="122"/>
      <c r="K52" s="500"/>
      <c r="L52" s="500"/>
      <c r="M52" s="500"/>
      <c r="N52" s="500"/>
      <c r="O52" s="500"/>
      <c r="P52" s="500"/>
      <c r="Q52" s="500"/>
      <c r="R52" s="500"/>
    </row>
    <row r="53" spans="1:19" ht="18.75" customHeight="1" x14ac:dyDescent="0.2">
      <c r="A53" s="499"/>
      <c r="B53" s="231" t="s">
        <v>756</v>
      </c>
      <c r="C53" s="232"/>
      <c r="D53" s="120"/>
      <c r="E53" s="251"/>
      <c r="F53" s="121"/>
      <c r="G53" s="418"/>
      <c r="H53" s="422"/>
      <c r="I53" s="536"/>
      <c r="J53" s="122"/>
      <c r="K53" s="500"/>
      <c r="L53" s="500"/>
      <c r="M53" s="500"/>
      <c r="N53" s="500"/>
      <c r="O53" s="500"/>
      <c r="P53" s="500"/>
      <c r="Q53" s="500"/>
      <c r="R53" s="500"/>
    </row>
    <row r="54" spans="1:19" ht="18.75" customHeight="1" x14ac:dyDescent="0.2">
      <c r="A54" s="499"/>
      <c r="B54" s="231" t="s">
        <v>9</v>
      </c>
      <c r="C54" s="256">
        <v>0.20649999999999999</v>
      </c>
      <c r="D54" s="250">
        <v>0.29880000000000001</v>
      </c>
      <c r="E54" s="251">
        <f>+D54*1.34</f>
        <v>0.40039200000000003</v>
      </c>
      <c r="F54" s="121">
        <v>0.56999999999999995</v>
      </c>
      <c r="G54" s="418">
        <v>0.64</v>
      </c>
      <c r="H54" s="422">
        <v>0.7</v>
      </c>
      <c r="I54" s="536">
        <f>H54*$I$7+H54</f>
        <v>0.80499999999999994</v>
      </c>
      <c r="J54" s="122">
        <f>I54*$J$7+I54</f>
        <v>0.86650199999999988</v>
      </c>
      <c r="K54" s="500">
        <f t="shared" ref="K54:K55" si="26">J54*$K$7+J54</f>
        <v>0.92282462999999992</v>
      </c>
      <c r="L54" s="500">
        <v>0.96689999999999998</v>
      </c>
      <c r="M54" s="500">
        <f t="shared" ref="M54:M55" si="27">K54*$M$7+K54</f>
        <v>0.95973761519999989</v>
      </c>
      <c r="N54" s="500">
        <f t="shared" ref="N54:N55" si="28">K54*$N$7+K54</f>
        <v>0.94128112259999996</v>
      </c>
      <c r="O54" s="500">
        <f>L54*$O$7+L54</f>
        <v>1.0249139999999999</v>
      </c>
      <c r="P54" s="500">
        <f t="shared" ref="P54:R55" si="29">O54*$P$7+O54</f>
        <v>1.0864088399999998</v>
      </c>
      <c r="Q54" s="500">
        <f t="shared" si="29"/>
        <v>1.1515933703999999</v>
      </c>
      <c r="R54" s="500">
        <f t="shared" si="29"/>
        <v>1.2206889726239998</v>
      </c>
      <c r="S54" s="53">
        <v>96.69</v>
      </c>
    </row>
    <row r="55" spans="1:19" ht="18.75" customHeight="1" x14ac:dyDescent="0.2">
      <c r="A55" s="499"/>
      <c r="B55" s="231" t="s">
        <v>8</v>
      </c>
      <c r="C55" s="124">
        <v>50.34</v>
      </c>
      <c r="D55" s="120">
        <v>72.849999999999994</v>
      </c>
      <c r="E55" s="251">
        <v>92.2</v>
      </c>
      <c r="F55" s="121">
        <v>131.19999999999999</v>
      </c>
      <c r="G55" s="418">
        <v>135.81</v>
      </c>
      <c r="H55" s="422">
        <v>149.38999999999999</v>
      </c>
      <c r="I55" s="536">
        <f>H55*$I$7+H55</f>
        <v>171.79849999999999</v>
      </c>
      <c r="J55" s="122">
        <f>I55*$J$7+I55</f>
        <v>184.9239054</v>
      </c>
      <c r="K55" s="500">
        <f t="shared" si="26"/>
        <v>196.943959251</v>
      </c>
      <c r="L55" s="500">
        <f t="shared" ref="L55" si="30">K55*$L$7+K55</f>
        <v>210.41492606376841</v>
      </c>
      <c r="M55" s="500">
        <f t="shared" si="27"/>
        <v>204.82171762103999</v>
      </c>
      <c r="N55" s="500">
        <f t="shared" si="28"/>
        <v>200.88283843601999</v>
      </c>
      <c r="O55" s="500">
        <f>L55*$O$7+L55</f>
        <v>223.03982162759451</v>
      </c>
      <c r="P55" s="500">
        <f t="shared" si="29"/>
        <v>236.42221092525017</v>
      </c>
      <c r="Q55" s="500">
        <f t="shared" si="29"/>
        <v>250.60754358076517</v>
      </c>
      <c r="R55" s="500">
        <f t="shared" si="29"/>
        <v>265.64399619561107</v>
      </c>
      <c r="S55" s="53">
        <v>206.98</v>
      </c>
    </row>
    <row r="56" spans="1:19" ht="18.75" customHeight="1" thickBot="1" x14ac:dyDescent="0.25">
      <c r="A56" s="506"/>
      <c r="B56" s="252"/>
      <c r="C56" s="316"/>
      <c r="D56" s="133"/>
      <c r="E56" s="65"/>
      <c r="F56" s="60"/>
      <c r="G56" s="316"/>
      <c r="H56" s="423"/>
      <c r="I56" s="537"/>
      <c r="J56" s="305"/>
      <c r="K56" s="507"/>
      <c r="L56" s="507"/>
      <c r="M56" s="507"/>
      <c r="N56" s="507"/>
      <c r="O56" s="507"/>
      <c r="P56" s="507"/>
      <c r="Q56" s="507"/>
      <c r="R56" s="507"/>
    </row>
    <row r="57" spans="1:19" ht="18.75" customHeight="1" x14ac:dyDescent="0.2">
      <c r="A57" s="497"/>
      <c r="B57" s="229" t="s">
        <v>241</v>
      </c>
      <c r="C57" s="62"/>
      <c r="D57" s="52"/>
      <c r="E57" s="259"/>
      <c r="F57" s="62"/>
      <c r="G57" s="61"/>
      <c r="H57"/>
      <c r="I57" s="539"/>
      <c r="J57" s="126"/>
      <c r="K57" s="505"/>
      <c r="L57" s="505"/>
      <c r="M57" s="505"/>
      <c r="N57" s="505"/>
      <c r="O57" s="505"/>
      <c r="P57" s="505"/>
      <c r="Q57" s="505"/>
      <c r="R57" s="505"/>
    </row>
    <row r="58" spans="1:19" ht="18.75" customHeight="1" x14ac:dyDescent="0.2">
      <c r="A58" s="499"/>
      <c r="B58" s="231" t="s">
        <v>170</v>
      </c>
      <c r="C58" s="232">
        <v>239</v>
      </c>
      <c r="D58" s="120">
        <v>345.88</v>
      </c>
      <c r="E58" s="251">
        <v>383.9</v>
      </c>
      <c r="F58" s="121">
        <v>549.9</v>
      </c>
      <c r="G58" s="121">
        <v>720.51</v>
      </c>
      <c r="H58">
        <v>792.56</v>
      </c>
      <c r="I58" s="539">
        <f>H58*$I$7+H58</f>
        <v>911.44399999999996</v>
      </c>
      <c r="J58" s="122">
        <f>I58*$J$7+I58</f>
        <v>981.07832159999998</v>
      </c>
      <c r="K58" s="500">
        <v>1059.57</v>
      </c>
      <c r="L58" s="500">
        <f>K58*$L$7+K58</f>
        <v>1132.044588</v>
      </c>
      <c r="M58" s="500">
        <f t="shared" ref="M58" si="31">K58*$M$7+K58</f>
        <v>1101.9528</v>
      </c>
      <c r="N58" s="500">
        <f t="shared" ref="N58" si="32">K58*$N$7+K58</f>
        <v>1080.7613999999999</v>
      </c>
      <c r="O58" s="500">
        <f>L58*$O$7+L58</f>
        <v>1199.96726328</v>
      </c>
      <c r="P58" s="500">
        <f t="shared" ref="P58:R58" si="33">O58*$P$7+O58</f>
        <v>1271.9652990768</v>
      </c>
      <c r="Q58" s="500">
        <f t="shared" si="33"/>
        <v>1348.2832170214081</v>
      </c>
      <c r="R58" s="500">
        <f t="shared" si="33"/>
        <v>1429.1802100426926</v>
      </c>
      <c r="S58" s="53">
        <v>1132.04</v>
      </c>
    </row>
    <row r="59" spans="1:19" ht="18.75" customHeight="1" x14ac:dyDescent="0.2">
      <c r="A59" s="499"/>
      <c r="B59" s="231" t="s">
        <v>755</v>
      </c>
      <c r="C59" s="232"/>
      <c r="D59" s="120"/>
      <c r="E59" s="251"/>
      <c r="F59" s="121"/>
      <c r="G59" s="121"/>
      <c r="H59"/>
      <c r="I59" s="539"/>
      <c r="J59" s="122"/>
      <c r="K59" s="500"/>
      <c r="L59" s="500"/>
      <c r="M59" s="500"/>
      <c r="N59" s="500"/>
      <c r="O59" s="500"/>
      <c r="P59" s="500"/>
      <c r="Q59" s="500"/>
      <c r="R59" s="500"/>
    </row>
    <row r="60" spans="1:19" ht="18.75" customHeight="1" x14ac:dyDescent="0.2">
      <c r="A60" s="499"/>
      <c r="B60" s="231" t="s">
        <v>756</v>
      </c>
      <c r="C60" s="232"/>
      <c r="D60" s="120"/>
      <c r="E60" s="251"/>
      <c r="F60" s="121"/>
      <c r="G60" s="121"/>
      <c r="H60"/>
      <c r="I60" s="539"/>
      <c r="J60" s="122"/>
      <c r="K60" s="500"/>
      <c r="L60" s="500"/>
      <c r="M60" s="500"/>
      <c r="N60" s="500"/>
      <c r="O60" s="500"/>
      <c r="P60" s="500"/>
      <c r="Q60" s="500"/>
      <c r="R60" s="500"/>
    </row>
    <row r="61" spans="1:19" ht="18.75" customHeight="1" x14ac:dyDescent="0.2">
      <c r="A61" s="499"/>
      <c r="B61" s="231" t="s">
        <v>9</v>
      </c>
      <c r="C61" s="256">
        <v>0.10730000000000001</v>
      </c>
      <c r="D61" s="250">
        <v>0.15529999999999999</v>
      </c>
      <c r="E61" s="251">
        <f>+D61*1.34</f>
        <v>0.20810200000000001</v>
      </c>
      <c r="F61" s="212">
        <v>0.3</v>
      </c>
      <c r="G61" s="121">
        <v>0.39</v>
      </c>
      <c r="H61">
        <v>0.43</v>
      </c>
      <c r="I61" s="539">
        <f>H61*$I$7+H61</f>
        <v>0.4945</v>
      </c>
      <c r="J61" s="122">
        <f>I61*$J$7+I61</f>
        <v>0.53227979999999997</v>
      </c>
      <c r="K61" s="500">
        <f>J61*$K$7+J61</f>
        <v>0.56687798700000003</v>
      </c>
      <c r="L61" s="500">
        <f>K61*$L$7+K61</f>
        <v>0.60565244131079998</v>
      </c>
      <c r="M61" s="500">
        <f t="shared" ref="M61" si="34">K61*$M$7+K61</f>
        <v>0.58955310648000003</v>
      </c>
      <c r="N61" s="500">
        <f t="shared" ref="N61" si="35">K61*$N$7+K61</f>
        <v>0.57821554673999997</v>
      </c>
      <c r="O61" s="500">
        <f>L61*$O$7+L61</f>
        <v>0.64199158778944798</v>
      </c>
      <c r="P61" s="500">
        <f t="shared" ref="P61:R61" si="36">O61*$P$7+O61</f>
        <v>0.68051108305681485</v>
      </c>
      <c r="Q61" s="500">
        <f t="shared" si="36"/>
        <v>0.72134174804022377</v>
      </c>
      <c r="R61" s="500">
        <f t="shared" si="36"/>
        <v>0.76462225292263719</v>
      </c>
      <c r="S61" s="53">
        <v>60.9</v>
      </c>
    </row>
    <row r="62" spans="1:19" ht="18.75" customHeight="1" x14ac:dyDescent="0.2">
      <c r="A62" s="499"/>
      <c r="B62" s="231" t="s">
        <v>8</v>
      </c>
      <c r="C62" s="124" t="s">
        <v>169</v>
      </c>
      <c r="D62" s="124" t="s">
        <v>169</v>
      </c>
      <c r="E62" s="251" t="s">
        <v>169</v>
      </c>
      <c r="F62" s="212" t="s">
        <v>169</v>
      </c>
      <c r="G62" s="212" t="s">
        <v>169</v>
      </c>
      <c r="H62" t="s">
        <v>169</v>
      </c>
      <c r="I62" s="541" t="s">
        <v>169</v>
      </c>
      <c r="J62" s="306" t="s">
        <v>169</v>
      </c>
      <c r="K62" s="510" t="s">
        <v>169</v>
      </c>
      <c r="L62" s="510" t="s">
        <v>169</v>
      </c>
      <c r="M62" s="510" t="s">
        <v>169</v>
      </c>
      <c r="N62" s="510" t="s">
        <v>169</v>
      </c>
      <c r="O62" s="510" t="s">
        <v>169</v>
      </c>
      <c r="P62" s="510" t="s">
        <v>169</v>
      </c>
      <c r="Q62" s="510" t="s">
        <v>169</v>
      </c>
      <c r="R62" s="510" t="s">
        <v>169</v>
      </c>
    </row>
    <row r="63" spans="1:19" ht="18.75" customHeight="1" thickBot="1" x14ac:dyDescent="0.25">
      <c r="A63" s="506"/>
      <c r="B63" s="252"/>
      <c r="C63" s="316"/>
      <c r="D63" s="133"/>
      <c r="E63" s="65"/>
      <c r="F63" s="60"/>
      <c r="G63" s="65"/>
      <c r="H63" s="65"/>
      <c r="I63" s="540"/>
      <c r="J63" s="305"/>
      <c r="K63" s="507"/>
      <c r="L63" s="507"/>
      <c r="M63" s="507"/>
      <c r="N63" s="507"/>
      <c r="O63" s="507"/>
      <c r="P63" s="507"/>
      <c r="Q63" s="507"/>
      <c r="R63" s="507"/>
    </row>
    <row r="64" spans="1:19" ht="18.75" customHeight="1" x14ac:dyDescent="0.2">
      <c r="A64" s="497"/>
      <c r="B64" s="229" t="s">
        <v>242</v>
      </c>
      <c r="C64" s="52"/>
      <c r="D64" s="52"/>
      <c r="E64" s="251"/>
      <c r="F64" s="52"/>
      <c r="G64" s="61"/>
      <c r="H64" s="61"/>
      <c r="I64" s="539"/>
      <c r="J64" s="126"/>
      <c r="K64" s="505"/>
      <c r="L64" s="505"/>
      <c r="M64" s="505"/>
      <c r="N64" s="505"/>
      <c r="O64" s="505"/>
      <c r="P64" s="505"/>
      <c r="Q64" s="505"/>
      <c r="R64" s="505"/>
    </row>
    <row r="65" spans="1:27" ht="18.75" customHeight="1" x14ac:dyDescent="0.2">
      <c r="A65" s="499"/>
      <c r="B65" s="231" t="s">
        <v>170</v>
      </c>
      <c r="C65" s="124" t="s">
        <v>169</v>
      </c>
      <c r="D65" s="124" t="s">
        <v>169</v>
      </c>
      <c r="E65" s="251" t="s">
        <v>169</v>
      </c>
      <c r="F65" s="212" t="s">
        <v>169</v>
      </c>
      <c r="G65" s="212" t="s">
        <v>169</v>
      </c>
      <c r="H65" t="s">
        <v>169</v>
      </c>
      <c r="I65" s="541" t="s">
        <v>169</v>
      </c>
      <c r="J65" s="306" t="s">
        <v>169</v>
      </c>
      <c r="K65" s="510" t="s">
        <v>169</v>
      </c>
      <c r="L65" s="510" t="s">
        <v>169</v>
      </c>
      <c r="M65" s="510" t="s">
        <v>169</v>
      </c>
      <c r="N65" s="510" t="s">
        <v>169</v>
      </c>
      <c r="O65" s="510" t="s">
        <v>169</v>
      </c>
      <c r="P65" s="510" t="s">
        <v>169</v>
      </c>
      <c r="Q65" s="510" t="s">
        <v>169</v>
      </c>
      <c r="R65" s="510" t="s">
        <v>169</v>
      </c>
    </row>
    <row r="66" spans="1:27" ht="18.75" customHeight="1" x14ac:dyDescent="0.2">
      <c r="A66" s="499"/>
      <c r="B66" s="231" t="s">
        <v>9</v>
      </c>
      <c r="C66" s="256">
        <v>0.33679999999999999</v>
      </c>
      <c r="D66" s="250">
        <v>0.48749999999999999</v>
      </c>
      <c r="E66" s="251">
        <f>+D66*1.34</f>
        <v>0.65325</v>
      </c>
      <c r="F66" s="212">
        <v>0.94</v>
      </c>
      <c r="G66" s="121">
        <v>1.23</v>
      </c>
      <c r="H66">
        <v>1.35</v>
      </c>
      <c r="I66" s="539">
        <v>1.56</v>
      </c>
      <c r="J66" s="122">
        <f>I66*$J$7+I66</f>
        <v>1.679184</v>
      </c>
      <c r="K66" s="500">
        <f>J66*$K$7+J66</f>
        <v>1.7883309599999999</v>
      </c>
      <c r="L66" s="500">
        <v>1.8813</v>
      </c>
      <c r="M66" s="500">
        <f t="shared" ref="M66" si="37">K66*$M$7+K66</f>
        <v>1.8598641983999999</v>
      </c>
      <c r="N66" s="500">
        <f t="shared" ref="N66" si="38">K66*$N$7+K66</f>
        <v>1.8240975791999998</v>
      </c>
      <c r="O66" s="500">
        <f>L66*$O$7+L66</f>
        <v>1.994178</v>
      </c>
      <c r="P66" s="500">
        <f t="shared" ref="P66:R66" si="39">O66*$P$7+O66</f>
        <v>2.1138286800000001</v>
      </c>
      <c r="Q66" s="500">
        <f t="shared" si="39"/>
        <v>2.2406584008000001</v>
      </c>
      <c r="R66" s="500">
        <f t="shared" si="39"/>
        <v>2.3750979048480003</v>
      </c>
      <c r="S66" s="53">
        <v>188.13</v>
      </c>
    </row>
    <row r="67" spans="1:27" ht="18.75" customHeight="1" x14ac:dyDescent="0.2">
      <c r="A67" s="499"/>
      <c r="B67" s="231" t="s">
        <v>8</v>
      </c>
      <c r="C67" s="124" t="s">
        <v>169</v>
      </c>
      <c r="D67" s="124" t="s">
        <v>169</v>
      </c>
      <c r="E67" s="251" t="s">
        <v>169</v>
      </c>
      <c r="F67" s="212" t="s">
        <v>169</v>
      </c>
      <c r="G67" s="212" t="s">
        <v>169</v>
      </c>
      <c r="H67" t="s">
        <v>169</v>
      </c>
      <c r="I67" s="541" t="s">
        <v>169</v>
      </c>
      <c r="J67" s="306" t="s">
        <v>169</v>
      </c>
      <c r="K67" s="510" t="s">
        <v>169</v>
      </c>
      <c r="L67" s="510" t="s">
        <v>169</v>
      </c>
      <c r="M67" s="510" t="s">
        <v>169</v>
      </c>
      <c r="N67" s="510" t="s">
        <v>169</v>
      </c>
      <c r="O67" s="510" t="s">
        <v>169</v>
      </c>
      <c r="P67" s="510" t="s">
        <v>169</v>
      </c>
      <c r="Q67" s="510" t="s">
        <v>169</v>
      </c>
      <c r="R67" s="510" t="s">
        <v>169</v>
      </c>
    </row>
    <row r="68" spans="1:27" ht="18.75" customHeight="1" thickBot="1" x14ac:dyDescent="0.25">
      <c r="A68" s="506"/>
      <c r="B68" s="252"/>
      <c r="C68" s="316"/>
      <c r="D68" s="133"/>
      <c r="E68" s="65"/>
      <c r="F68" s="136"/>
      <c r="G68" s="65"/>
      <c r="H68" s="65"/>
      <c r="I68" s="540"/>
      <c r="J68" s="305"/>
      <c r="K68" s="507"/>
      <c r="L68" s="507"/>
      <c r="M68" s="507"/>
      <c r="N68" s="507"/>
      <c r="O68" s="507"/>
      <c r="P68" s="507"/>
      <c r="Q68" s="507"/>
      <c r="R68" s="507"/>
    </row>
    <row r="69" spans="1:27" ht="18.75" customHeight="1" x14ac:dyDescent="0.2">
      <c r="A69" s="497"/>
      <c r="B69" s="229" t="s">
        <v>212</v>
      </c>
      <c r="C69" s="52"/>
      <c r="D69" s="52"/>
      <c r="E69" s="251"/>
      <c r="F69" s="121"/>
      <c r="G69" s="61"/>
      <c r="H69" s="61"/>
      <c r="I69" s="539"/>
      <c r="J69" s="126"/>
      <c r="K69" s="505"/>
      <c r="L69" s="505"/>
      <c r="M69" s="505"/>
      <c r="N69" s="505"/>
      <c r="O69" s="505"/>
      <c r="P69" s="505"/>
      <c r="Q69" s="505"/>
      <c r="R69" s="505"/>
    </row>
    <row r="70" spans="1:27" ht="18.75" customHeight="1" x14ac:dyDescent="0.2">
      <c r="A70" s="499"/>
      <c r="B70" s="231" t="s">
        <v>170</v>
      </c>
      <c r="C70" s="232" t="s">
        <v>169</v>
      </c>
      <c r="D70" s="124" t="s">
        <v>169</v>
      </c>
      <c r="E70" s="251"/>
      <c r="F70" s="212" t="s">
        <v>169</v>
      </c>
      <c r="G70" s="212" t="s">
        <v>169</v>
      </c>
      <c r="H70" t="s">
        <v>169</v>
      </c>
      <c r="I70" s="541" t="s">
        <v>169</v>
      </c>
      <c r="J70" s="306" t="s">
        <v>169</v>
      </c>
      <c r="K70" s="510" t="s">
        <v>169</v>
      </c>
      <c r="L70" s="510" t="s">
        <v>169</v>
      </c>
      <c r="M70" s="510" t="s">
        <v>169</v>
      </c>
      <c r="N70" s="510" t="s">
        <v>169</v>
      </c>
      <c r="O70" s="510" t="s">
        <v>169</v>
      </c>
      <c r="P70" s="510" t="s">
        <v>169</v>
      </c>
      <c r="Q70" s="510" t="s">
        <v>169</v>
      </c>
      <c r="R70" s="510" t="s">
        <v>169</v>
      </c>
    </row>
    <row r="71" spans="1:27" ht="18.75" customHeight="1" x14ac:dyDescent="0.2">
      <c r="A71" s="499"/>
      <c r="B71" s="231" t="s">
        <v>9</v>
      </c>
      <c r="C71" s="256">
        <v>0.31850000000000001</v>
      </c>
      <c r="D71" s="250">
        <v>0.42030000000000001</v>
      </c>
      <c r="E71" s="251">
        <f>+D71*1.34</f>
        <v>0.56320200000000009</v>
      </c>
      <c r="F71" s="212">
        <v>0.81</v>
      </c>
      <c r="G71" s="121">
        <v>1.06</v>
      </c>
      <c r="H71">
        <v>1.17</v>
      </c>
      <c r="I71" s="539">
        <v>1.37</v>
      </c>
      <c r="J71" s="122">
        <f>I71*$J$7+I71</f>
        <v>1.4746680000000001</v>
      </c>
      <c r="K71" s="500">
        <f>J71*$K$7+J71</f>
        <v>1.5705214200000002</v>
      </c>
      <c r="L71" s="500">
        <f>K71*$L$7+K71</f>
        <v>1.6779450851280002</v>
      </c>
      <c r="M71" s="500">
        <f t="shared" ref="M71" si="40">K71*$M$7+K71</f>
        <v>1.6333422768000001</v>
      </c>
      <c r="N71" s="500">
        <f t="shared" ref="N71" si="41">K71*$N$7+K71</f>
        <v>1.6019318484000002</v>
      </c>
      <c r="O71" s="500">
        <f>L71*$O$7+L71</f>
        <v>1.7786217902356802</v>
      </c>
      <c r="P71" s="500">
        <f t="shared" ref="P71:R71" si="42">O71*$P$7+O71</f>
        <v>1.885339097649821</v>
      </c>
      <c r="Q71" s="500">
        <f t="shared" si="42"/>
        <v>1.9984594435088103</v>
      </c>
      <c r="R71" s="500">
        <f t="shared" si="42"/>
        <v>2.1183670101193388</v>
      </c>
      <c r="S71" s="53">
        <v>1.68</v>
      </c>
    </row>
    <row r="72" spans="1:27" ht="18.75" customHeight="1" x14ac:dyDescent="0.2">
      <c r="A72" s="499"/>
      <c r="B72" s="231" t="s">
        <v>8</v>
      </c>
      <c r="C72" s="232" t="s">
        <v>169</v>
      </c>
      <c r="D72" s="124" t="s">
        <v>169</v>
      </c>
      <c r="E72" s="251" t="s">
        <v>169</v>
      </c>
      <c r="F72" s="212" t="s">
        <v>169</v>
      </c>
      <c r="G72" s="212" t="s">
        <v>169</v>
      </c>
      <c r="H72" t="s">
        <v>169</v>
      </c>
      <c r="I72" s="541" t="s">
        <v>169</v>
      </c>
      <c r="J72" s="306" t="s">
        <v>169</v>
      </c>
      <c r="K72" s="510" t="s">
        <v>169</v>
      </c>
      <c r="L72" s="510" t="s">
        <v>169</v>
      </c>
      <c r="M72" s="510" t="s">
        <v>169</v>
      </c>
      <c r="N72" s="510" t="s">
        <v>169</v>
      </c>
      <c r="O72" s="510" t="s">
        <v>169</v>
      </c>
      <c r="P72" s="510" t="s">
        <v>169</v>
      </c>
      <c r="Q72" s="510" t="s">
        <v>169</v>
      </c>
      <c r="R72" s="510" t="s">
        <v>169</v>
      </c>
    </row>
    <row r="73" spans="1:27" ht="18.75" customHeight="1" thickBot="1" x14ac:dyDescent="0.25">
      <c r="A73" s="506"/>
      <c r="B73" s="252"/>
      <c r="C73" s="316"/>
      <c r="D73" s="133"/>
      <c r="E73" s="65"/>
      <c r="F73" s="135"/>
      <c r="G73" s="65"/>
      <c r="H73" s="61"/>
      <c r="I73" s="540"/>
      <c r="J73" s="305"/>
      <c r="K73" s="507"/>
      <c r="L73" s="507"/>
      <c r="M73" s="507"/>
      <c r="N73" s="507"/>
      <c r="O73" s="507"/>
      <c r="P73" s="507"/>
      <c r="Q73" s="507"/>
      <c r="R73" s="507"/>
    </row>
    <row r="74" spans="1:27" ht="18.75" customHeight="1" x14ac:dyDescent="0.2">
      <c r="A74" s="497"/>
      <c r="B74" s="229" t="s">
        <v>213</v>
      </c>
      <c r="C74" s="52"/>
      <c r="D74" s="52"/>
      <c r="E74" s="251"/>
      <c r="F74" s="150"/>
      <c r="G74" s="424"/>
      <c r="H74" s="421"/>
      <c r="I74" s="536"/>
      <c r="J74" s="126"/>
      <c r="K74" s="505"/>
      <c r="L74" s="505"/>
      <c r="M74" s="505"/>
      <c r="N74" s="505"/>
      <c r="O74" s="505"/>
      <c r="P74" s="505"/>
      <c r="Q74" s="505"/>
      <c r="R74" s="505"/>
    </row>
    <row r="75" spans="1:27" ht="18.75" customHeight="1" x14ac:dyDescent="0.2">
      <c r="A75" s="499"/>
      <c r="B75" s="231" t="s">
        <v>170</v>
      </c>
      <c r="C75" s="232">
        <v>239</v>
      </c>
      <c r="D75" s="120">
        <v>345.88</v>
      </c>
      <c r="E75" s="251">
        <v>383.9</v>
      </c>
      <c r="F75" s="212">
        <v>549.9</v>
      </c>
      <c r="G75" s="418">
        <v>720.51</v>
      </c>
      <c r="H75" s="422">
        <v>792.56</v>
      </c>
      <c r="I75" s="536">
        <f>H75*$I$7+H75</f>
        <v>911.44399999999996</v>
      </c>
      <c r="J75" s="122">
        <f>I75*$J$7+I75</f>
        <v>981.07832159999998</v>
      </c>
      <c r="K75" s="500">
        <f t="shared" ref="K75:K77" si="43">J75*$K$7+J75</f>
        <v>1044.848412504</v>
      </c>
      <c r="L75" s="500">
        <f t="shared" ref="L75:L77" si="44">K75*$L$7+K75</f>
        <v>1116.3160439192736</v>
      </c>
      <c r="M75" s="500">
        <f t="shared" ref="M75" si="45">K75*$M$7+K75</f>
        <v>1086.64234900416</v>
      </c>
      <c r="N75" s="500">
        <f t="shared" ref="N75" si="46">K75*$N$7+K75</f>
        <v>1065.7453807540799</v>
      </c>
      <c r="O75" s="500">
        <f>L75*$O$7+L75</f>
        <v>1183.2950065544301</v>
      </c>
      <c r="P75" s="500">
        <f t="shared" ref="P75:R77" si="47">O75*$P$7+O75</f>
        <v>1254.2927069476959</v>
      </c>
      <c r="Q75" s="500">
        <f t="shared" si="47"/>
        <v>1329.5502693645576</v>
      </c>
      <c r="R75" s="500">
        <f t="shared" si="47"/>
        <v>1409.3232855264312</v>
      </c>
    </row>
    <row r="76" spans="1:27" ht="18.75" customHeight="1" x14ac:dyDescent="0.2">
      <c r="A76" s="499"/>
      <c r="B76" s="231" t="s">
        <v>9</v>
      </c>
      <c r="C76" s="256">
        <v>0.12939999999999999</v>
      </c>
      <c r="D76" s="250">
        <v>0.18729999999999999</v>
      </c>
      <c r="E76" s="251">
        <f>+D76*1.34</f>
        <v>0.25098199999999998</v>
      </c>
      <c r="F76" s="121">
        <v>0.36</v>
      </c>
      <c r="G76" s="418">
        <v>0.46</v>
      </c>
      <c r="H76" s="422">
        <v>0.51</v>
      </c>
      <c r="I76" s="536">
        <f>H76*$I$7+H76</f>
        <v>0.58650000000000002</v>
      </c>
      <c r="J76" s="122">
        <f>I76*$J$7+I76</f>
        <v>0.6313086</v>
      </c>
      <c r="K76" s="500">
        <f t="shared" si="43"/>
        <v>0.67234365900000004</v>
      </c>
      <c r="L76" s="500">
        <f t="shared" si="44"/>
        <v>0.71833196527560006</v>
      </c>
      <c r="M76" s="500">
        <f t="shared" ref="M76" si="48">K76*$M$7+K76</f>
        <v>0.69923740536000001</v>
      </c>
      <c r="N76" s="500">
        <f t="shared" ref="N76" si="49">K76*$N$7+K76</f>
        <v>0.68579053218000008</v>
      </c>
      <c r="O76" s="500">
        <f>L76*$O$7+L76</f>
        <v>0.76143188319213606</v>
      </c>
      <c r="P76" s="500">
        <f t="shared" si="47"/>
        <v>0.80711779618366419</v>
      </c>
      <c r="Q76" s="500">
        <f t="shared" si="47"/>
        <v>0.8555448639546841</v>
      </c>
      <c r="R76" s="500">
        <f t="shared" si="47"/>
        <v>0.90687755579196516</v>
      </c>
    </row>
    <row r="77" spans="1:27" ht="18.75" customHeight="1" x14ac:dyDescent="0.2">
      <c r="A77" s="499"/>
      <c r="B77" s="231" t="s">
        <v>8</v>
      </c>
      <c r="C77" s="232">
        <v>22.05</v>
      </c>
      <c r="D77" s="214">
        <v>31.91</v>
      </c>
      <c r="E77" s="251">
        <f>+D77*1.34</f>
        <v>42.759399999999999</v>
      </c>
      <c r="F77" s="212">
        <v>61.3</v>
      </c>
      <c r="G77" s="418">
        <v>78.319999999999993</v>
      </c>
      <c r="H77" s="422">
        <v>86.15</v>
      </c>
      <c r="I77" s="536">
        <f>H77*$I$7+H77</f>
        <v>99.072500000000005</v>
      </c>
      <c r="J77" s="122">
        <f>I77*$J$7+I77</f>
        <v>106.641639</v>
      </c>
      <c r="K77" s="500">
        <f t="shared" si="43"/>
        <v>113.573345535</v>
      </c>
      <c r="L77" s="500">
        <f t="shared" si="44"/>
        <v>121.34176236959401</v>
      </c>
      <c r="M77" s="500">
        <f t="shared" ref="M77" si="50">K77*$M$7+K77</f>
        <v>118.1162793564</v>
      </c>
      <c r="N77" s="500">
        <f t="shared" ref="N77" si="51">K77*$N$7+K77</f>
        <v>115.8448124457</v>
      </c>
      <c r="O77" s="500">
        <f>L77*$O$7+L77</f>
        <v>128.62226811176964</v>
      </c>
      <c r="P77" s="500">
        <f t="shared" si="47"/>
        <v>136.33960419847583</v>
      </c>
      <c r="Q77" s="500">
        <f t="shared" si="47"/>
        <v>144.51998045038437</v>
      </c>
      <c r="R77" s="500">
        <f t="shared" si="47"/>
        <v>153.19117927740743</v>
      </c>
    </row>
    <row r="78" spans="1:27" ht="18.75" customHeight="1" thickBot="1" x14ac:dyDescent="0.25">
      <c r="A78" s="506"/>
      <c r="B78" s="252"/>
      <c r="C78" s="316"/>
      <c r="D78" s="260"/>
      <c r="E78" s="65"/>
      <c r="F78" s="135"/>
      <c r="G78" s="425"/>
      <c r="H78" s="423"/>
      <c r="I78" s="537"/>
      <c r="J78" s="308"/>
      <c r="K78" s="513"/>
      <c r="L78" s="513"/>
      <c r="M78" s="513"/>
      <c r="N78" s="513"/>
      <c r="O78" s="513"/>
      <c r="P78" s="513"/>
      <c r="Q78" s="513"/>
      <c r="R78" s="513"/>
    </row>
    <row r="79" spans="1:27" ht="18.75" customHeight="1" x14ac:dyDescent="0.2">
      <c r="A79" s="497"/>
      <c r="B79" s="191" t="s">
        <v>259</v>
      </c>
      <c r="C79" s="62"/>
      <c r="D79" s="211"/>
      <c r="E79" s="211"/>
      <c r="F79" s="211"/>
      <c r="G79" s="428"/>
      <c r="H79" s="421"/>
      <c r="I79" s="536"/>
      <c r="J79" s="309"/>
      <c r="K79" s="514"/>
      <c r="L79" s="514"/>
      <c r="M79" s="514"/>
      <c r="N79" s="514"/>
      <c r="O79" s="514"/>
      <c r="P79" s="514"/>
      <c r="Q79" s="514"/>
      <c r="R79" s="514"/>
      <c r="X79" s="646"/>
      <c r="Y79" s="94"/>
      <c r="Z79" s="94"/>
      <c r="AA79" s="94"/>
    </row>
    <row r="80" spans="1:27" ht="18.75" customHeight="1" x14ac:dyDescent="0.2">
      <c r="A80" s="499"/>
      <c r="B80" s="198" t="s">
        <v>260</v>
      </c>
      <c r="C80" s="215">
        <v>187</v>
      </c>
      <c r="D80" s="120">
        <f>ROUND(C80*1.2,2)</f>
        <v>224.4</v>
      </c>
      <c r="E80" s="121">
        <v>249</v>
      </c>
      <c r="F80" s="121">
        <v>279.7</v>
      </c>
      <c r="G80" s="418">
        <v>366.51</v>
      </c>
      <c r="H80" s="422">
        <v>403.16</v>
      </c>
      <c r="I80" s="536">
        <f>H80*15%+H80</f>
        <v>463.63400000000001</v>
      </c>
      <c r="J80" s="122">
        <f>I80*$J$7+I80</f>
        <v>499.05563760000001</v>
      </c>
      <c r="K80" s="500">
        <f>J80*$K$7+J80</f>
        <v>531.49425404400006</v>
      </c>
      <c r="L80" s="500">
        <f>K80*$L$7+K80</f>
        <v>567.84846102060965</v>
      </c>
      <c r="M80" s="500">
        <f t="shared" ref="M80" si="52">K80*$M$7+K80</f>
        <v>552.75402420576006</v>
      </c>
      <c r="N80" s="500">
        <f t="shared" ref="N80" si="53">K80*$N$7+K80</f>
        <v>542.12413912488</v>
      </c>
      <c r="O80" s="500">
        <f>L80*$O$7+L80</f>
        <v>601.91936868184621</v>
      </c>
      <c r="P80" s="500">
        <f t="shared" ref="P80:R80" si="54">O80*$P$7+O80</f>
        <v>638.03453080275699</v>
      </c>
      <c r="Q80" s="500">
        <f t="shared" si="54"/>
        <v>676.31660265092239</v>
      </c>
      <c r="R80" s="500">
        <f t="shared" si="54"/>
        <v>716.89559880997774</v>
      </c>
      <c r="X80" s="646"/>
      <c r="Y80" s="94"/>
      <c r="Z80" s="94"/>
      <c r="AA80" s="94"/>
    </row>
    <row r="81" spans="1:27" ht="18.75" customHeight="1" thickBot="1" x14ac:dyDescent="0.25">
      <c r="A81" s="506"/>
      <c r="B81" s="262"/>
      <c r="C81" s="263"/>
      <c r="D81" s="136"/>
      <c r="E81" s="136"/>
      <c r="F81" s="135"/>
      <c r="G81" s="425"/>
      <c r="H81" s="423"/>
      <c r="I81" s="537"/>
      <c r="J81" s="308"/>
      <c r="K81" s="513"/>
      <c r="L81" s="513"/>
      <c r="M81" s="513"/>
      <c r="N81" s="513"/>
      <c r="O81" s="513"/>
      <c r="P81" s="513"/>
      <c r="Q81" s="513"/>
      <c r="R81" s="513"/>
      <c r="X81" s="647"/>
      <c r="Y81" s="94"/>
      <c r="Z81" s="94"/>
      <c r="AA81" s="94"/>
    </row>
    <row r="82" spans="1:27" ht="18.75" customHeight="1" x14ac:dyDescent="0.2">
      <c r="A82" s="497"/>
      <c r="B82" s="264" t="s">
        <v>699</v>
      </c>
      <c r="C82" s="62"/>
      <c r="D82" s="211"/>
      <c r="E82" s="120"/>
      <c r="F82" s="121"/>
      <c r="G82" s="428"/>
      <c r="H82" s="421"/>
      <c r="I82" s="536"/>
      <c r="J82" s="309"/>
      <c r="K82" s="514"/>
      <c r="L82" s="514"/>
      <c r="M82" s="514"/>
      <c r="N82" s="514"/>
      <c r="O82" s="514"/>
      <c r="P82" s="514"/>
      <c r="Q82" s="514"/>
      <c r="R82" s="514"/>
      <c r="X82" s="728"/>
      <c r="Y82" s="728"/>
      <c r="Z82" s="728"/>
      <c r="AA82" s="728"/>
    </row>
    <row r="83" spans="1:27" ht="18.75" customHeight="1" x14ac:dyDescent="0.2">
      <c r="A83" s="499" t="s">
        <v>600</v>
      </c>
      <c r="B83" s="198" t="s">
        <v>697</v>
      </c>
      <c r="C83" s="215">
        <v>55</v>
      </c>
      <c r="D83" s="120">
        <f>ROUND(C83*1.2,2)</f>
        <v>66</v>
      </c>
      <c r="E83" s="121">
        <v>73.25</v>
      </c>
      <c r="F83" s="121">
        <v>82.3</v>
      </c>
      <c r="G83" s="418">
        <v>107.85</v>
      </c>
      <c r="H83" s="422">
        <v>118.64</v>
      </c>
      <c r="I83" s="536">
        <f>H83*$I$7+H83</f>
        <v>136.43600000000001</v>
      </c>
      <c r="J83" s="122">
        <f>I83*$J$7+I83</f>
        <v>146.85971040000001</v>
      </c>
      <c r="K83" s="500">
        <f t="shared" ref="K83:K86" si="55">J83*$K$7+J83</f>
        <v>156.40559157600001</v>
      </c>
      <c r="L83" s="500">
        <f t="shared" ref="L83:L86" si="56">K83*$L$7+K83</f>
        <v>167.10373403979841</v>
      </c>
      <c r="M83" s="500">
        <f t="shared" ref="M83:M86" si="57">K83*$M$7+K83</f>
        <v>162.66181523904001</v>
      </c>
      <c r="N83" s="500">
        <f t="shared" ref="N83:N86" si="58">K83*$N$7+K83</f>
        <v>159.53370340751999</v>
      </c>
      <c r="O83" s="500">
        <f>L83*$O$7+L83</f>
        <v>177.12995808218631</v>
      </c>
      <c r="P83" s="500">
        <f t="shared" ref="P83:R86" si="59">O83*$P$7+O83</f>
        <v>187.75775556711747</v>
      </c>
      <c r="Q83" s="500">
        <f t="shared" si="59"/>
        <v>199.02322090114453</v>
      </c>
      <c r="R83" s="500">
        <f t="shared" si="59"/>
        <v>210.96461415521321</v>
      </c>
      <c r="X83" s="728"/>
      <c r="Y83" s="728"/>
      <c r="Z83" s="728"/>
      <c r="AA83" s="728"/>
    </row>
    <row r="84" spans="1:27" ht="18.75" customHeight="1" x14ac:dyDescent="0.2">
      <c r="A84" s="499" t="s">
        <v>601</v>
      </c>
      <c r="B84" s="198" t="s">
        <v>698</v>
      </c>
      <c r="C84" s="215">
        <v>55</v>
      </c>
      <c r="D84" s="120">
        <f>ROUND(C84*1.2,2)</f>
        <v>66</v>
      </c>
      <c r="E84" s="121">
        <v>73.25</v>
      </c>
      <c r="F84" s="121">
        <v>82.3</v>
      </c>
      <c r="G84" s="418">
        <v>107.85</v>
      </c>
      <c r="H84" s="422">
        <v>118.64</v>
      </c>
      <c r="I84" s="536">
        <f>H84*$I$7+H84</f>
        <v>136.43600000000001</v>
      </c>
      <c r="J84" s="122">
        <f>I84*$J$7+I84</f>
        <v>146.85971040000001</v>
      </c>
      <c r="K84" s="500">
        <f t="shared" si="55"/>
        <v>156.40559157600001</v>
      </c>
      <c r="L84" s="500">
        <f t="shared" si="56"/>
        <v>167.10373403979841</v>
      </c>
      <c r="M84" s="500">
        <f t="shared" si="57"/>
        <v>162.66181523904001</v>
      </c>
      <c r="N84" s="500">
        <f t="shared" si="58"/>
        <v>159.53370340751999</v>
      </c>
      <c r="O84" s="500">
        <f>L84*$O$7+L84</f>
        <v>177.12995808218631</v>
      </c>
      <c r="P84" s="500">
        <f t="shared" si="59"/>
        <v>187.75775556711747</v>
      </c>
      <c r="Q84" s="500">
        <f t="shared" si="59"/>
        <v>199.02322090114453</v>
      </c>
      <c r="R84" s="500">
        <f t="shared" si="59"/>
        <v>210.96461415521321</v>
      </c>
      <c r="X84" s="734"/>
      <c r="Y84" s="734"/>
      <c r="Z84" s="734"/>
      <c r="AA84" s="734"/>
    </row>
    <row r="85" spans="1:27" ht="18.75" customHeight="1" x14ac:dyDescent="0.2">
      <c r="A85" s="499" t="s">
        <v>602</v>
      </c>
      <c r="B85" s="198" t="s">
        <v>665</v>
      </c>
      <c r="C85" s="215">
        <v>55</v>
      </c>
      <c r="D85" s="120">
        <f>ROUND(C85*1.2,2)</f>
        <v>66</v>
      </c>
      <c r="E85" s="121">
        <v>73.25</v>
      </c>
      <c r="F85" s="121">
        <v>82.3</v>
      </c>
      <c r="G85" s="418">
        <v>107.85</v>
      </c>
      <c r="H85" s="422">
        <v>118.64</v>
      </c>
      <c r="I85" s="536">
        <f>H85*$I$7+H85</f>
        <v>136.43600000000001</v>
      </c>
      <c r="J85" s="122">
        <f>I85*$J$7+I85</f>
        <v>146.85971040000001</v>
      </c>
      <c r="K85" s="500">
        <f t="shared" si="55"/>
        <v>156.40559157600001</v>
      </c>
      <c r="L85" s="500">
        <f t="shared" si="56"/>
        <v>167.10373403979841</v>
      </c>
      <c r="M85" s="500">
        <f t="shared" si="57"/>
        <v>162.66181523904001</v>
      </c>
      <c r="N85" s="500">
        <f t="shared" si="58"/>
        <v>159.53370340751999</v>
      </c>
      <c r="O85" s="500">
        <f>L85*$O$7+L85</f>
        <v>177.12995808218631</v>
      </c>
      <c r="P85" s="500">
        <f t="shared" si="59"/>
        <v>187.75775556711747</v>
      </c>
      <c r="Q85" s="500">
        <f t="shared" si="59"/>
        <v>199.02322090114453</v>
      </c>
      <c r="R85" s="500">
        <f t="shared" si="59"/>
        <v>210.96461415521321</v>
      </c>
      <c r="X85" s="646"/>
      <c r="Y85" s="94"/>
      <c r="Z85" s="94"/>
      <c r="AA85" s="94"/>
    </row>
    <row r="86" spans="1:27" ht="18.75" customHeight="1" x14ac:dyDescent="0.2">
      <c r="A86" s="499" t="s">
        <v>603</v>
      </c>
      <c r="B86" s="198" t="s">
        <v>577</v>
      </c>
      <c r="C86" s="215">
        <v>55</v>
      </c>
      <c r="D86" s="120">
        <f>ROUND(C86*1.2,2)</f>
        <v>66</v>
      </c>
      <c r="E86" s="121">
        <v>73.25</v>
      </c>
      <c r="F86" s="121">
        <v>82.3</v>
      </c>
      <c r="G86" s="418">
        <v>107.85</v>
      </c>
      <c r="H86" s="422">
        <v>118.64</v>
      </c>
      <c r="I86" s="536">
        <f>H86*$I$7+H86</f>
        <v>136.43600000000001</v>
      </c>
      <c r="J86" s="122">
        <f>I86*$J$7+I86</f>
        <v>146.85971040000001</v>
      </c>
      <c r="K86" s="500">
        <f t="shared" si="55"/>
        <v>156.40559157600001</v>
      </c>
      <c r="L86" s="500">
        <f t="shared" si="56"/>
        <v>167.10373403979841</v>
      </c>
      <c r="M86" s="500">
        <f t="shared" si="57"/>
        <v>162.66181523904001</v>
      </c>
      <c r="N86" s="500">
        <f t="shared" si="58"/>
        <v>159.53370340751999</v>
      </c>
      <c r="O86" s="500">
        <f>L86*$O$7+L86</f>
        <v>177.12995808218631</v>
      </c>
      <c r="P86" s="500">
        <f t="shared" si="59"/>
        <v>187.75775556711747</v>
      </c>
      <c r="Q86" s="500">
        <f t="shared" si="59"/>
        <v>199.02322090114453</v>
      </c>
      <c r="R86" s="500">
        <f t="shared" si="59"/>
        <v>210.96461415521321</v>
      </c>
      <c r="X86" s="646"/>
      <c r="Y86" s="94"/>
      <c r="Z86" s="94"/>
      <c r="AA86" s="94"/>
    </row>
    <row r="87" spans="1:27" ht="18.75" customHeight="1" thickBot="1" x14ac:dyDescent="0.25">
      <c r="A87" s="506"/>
      <c r="B87" s="149"/>
      <c r="C87" s="215"/>
      <c r="D87" s="136"/>
      <c r="E87" s="135"/>
      <c r="F87" s="135"/>
      <c r="G87" s="425"/>
      <c r="H87" s="423"/>
      <c r="I87" s="537"/>
      <c r="J87" s="308"/>
      <c r="K87" s="513"/>
      <c r="L87" s="513"/>
      <c r="M87" s="513"/>
      <c r="N87" s="513"/>
      <c r="O87" s="513"/>
      <c r="P87" s="513"/>
      <c r="Q87" s="513"/>
      <c r="R87" s="513"/>
      <c r="X87" s="647"/>
      <c r="Y87" s="94"/>
      <c r="Z87" s="94"/>
      <c r="AA87" s="94"/>
    </row>
    <row r="88" spans="1:27" ht="18.75" customHeight="1" x14ac:dyDescent="0.2">
      <c r="A88" s="497"/>
      <c r="B88" s="264" t="s">
        <v>700</v>
      </c>
      <c r="C88" s="62"/>
      <c r="D88" s="211"/>
      <c r="E88" s="120"/>
      <c r="F88" s="121"/>
      <c r="G88" s="261"/>
      <c r="H88" s="261"/>
      <c r="I88" s="539"/>
      <c r="J88" s="309"/>
      <c r="K88" s="514"/>
      <c r="L88" s="514"/>
      <c r="M88" s="514"/>
      <c r="N88" s="514"/>
      <c r="O88" s="514"/>
      <c r="P88" s="514"/>
      <c r="Q88" s="514"/>
      <c r="R88" s="514"/>
      <c r="X88" s="728"/>
      <c r="Y88" s="728"/>
      <c r="Z88" s="728"/>
      <c r="AA88" s="728"/>
    </row>
    <row r="89" spans="1:27" ht="18.75" customHeight="1" x14ac:dyDescent="0.2">
      <c r="A89" s="499"/>
      <c r="B89" s="198"/>
      <c r="C89" s="52"/>
      <c r="D89" s="120"/>
      <c r="E89" s="120"/>
      <c r="F89" s="121"/>
      <c r="G89" s="261"/>
      <c r="H89"/>
      <c r="I89" s="539"/>
      <c r="J89" s="309"/>
      <c r="K89" s="514"/>
      <c r="L89" s="514"/>
      <c r="M89" s="514"/>
      <c r="N89" s="514"/>
      <c r="O89" s="514"/>
      <c r="P89" s="514"/>
      <c r="Q89" s="514"/>
      <c r="R89" s="514"/>
      <c r="X89" s="728"/>
      <c r="Y89" s="728"/>
      <c r="Z89" s="728"/>
      <c r="AA89" s="728"/>
    </row>
    <row r="90" spans="1:27" ht="18.75" customHeight="1" x14ac:dyDescent="0.2">
      <c r="A90" s="499"/>
      <c r="B90" s="198" t="s">
        <v>910</v>
      </c>
      <c r="C90" s="215">
        <v>990</v>
      </c>
      <c r="D90" s="120">
        <f>ROUND(C90*1.2,2)</f>
        <v>1188</v>
      </c>
      <c r="E90" s="121">
        <v>1318.7</v>
      </c>
      <c r="F90" s="121">
        <v>1481.7</v>
      </c>
      <c r="G90" s="121">
        <v>2000</v>
      </c>
      <c r="H90">
        <v>2000</v>
      </c>
      <c r="I90" s="539">
        <v>5000</v>
      </c>
      <c r="J90" s="122">
        <f>I90*$J$7+I90</f>
        <v>5382</v>
      </c>
      <c r="K90" s="500">
        <v>30000</v>
      </c>
      <c r="L90" s="500">
        <v>30000</v>
      </c>
      <c r="M90" s="500">
        <f t="shared" ref="M90" si="60">K90*$M$7+K90</f>
        <v>31200</v>
      </c>
      <c r="N90" s="500">
        <f t="shared" ref="N90" si="61">K90*$N$7+K90</f>
        <v>30600</v>
      </c>
      <c r="O90" s="500">
        <f>L90*$O$7+L90</f>
        <v>31800</v>
      </c>
      <c r="P90" s="500">
        <f t="shared" ref="P90:R91" si="62">O90*$P$7+O90</f>
        <v>33708</v>
      </c>
      <c r="Q90" s="500">
        <f t="shared" si="62"/>
        <v>35730.480000000003</v>
      </c>
      <c r="R90" s="500">
        <f t="shared" si="62"/>
        <v>37874.308800000006</v>
      </c>
      <c r="X90" s="734"/>
      <c r="Y90" s="734"/>
      <c r="Z90" s="734"/>
      <c r="AA90" s="734"/>
    </row>
    <row r="91" spans="1:27" ht="27.75" customHeight="1" x14ac:dyDescent="0.2">
      <c r="A91" s="499"/>
      <c r="B91" s="198" t="s">
        <v>909</v>
      </c>
      <c r="C91" s="215">
        <v>1958</v>
      </c>
      <c r="D91" s="120">
        <f>ROUND(C91*1.2,2)</f>
        <v>2349.6</v>
      </c>
      <c r="E91" s="121">
        <v>2608.1</v>
      </c>
      <c r="F91" s="121">
        <v>2930.5</v>
      </c>
      <c r="G91" s="121"/>
      <c r="H91"/>
      <c r="I91" s="539"/>
      <c r="J91" s="122"/>
      <c r="K91" s="500">
        <v>200000</v>
      </c>
      <c r="L91" s="500">
        <v>200000</v>
      </c>
      <c r="M91" s="500">
        <f t="shared" ref="M91" si="63">K91*$M$7+K91</f>
        <v>208000</v>
      </c>
      <c r="N91" s="500">
        <f t="shared" ref="N91" si="64">K91*$N$7+K91</f>
        <v>204000</v>
      </c>
      <c r="O91" s="500">
        <f>L91*$O$7+L91</f>
        <v>212000</v>
      </c>
      <c r="P91" s="500">
        <f t="shared" si="62"/>
        <v>224720</v>
      </c>
      <c r="Q91" s="500">
        <f t="shared" si="62"/>
        <v>238203.2</v>
      </c>
      <c r="R91" s="500">
        <f t="shared" si="62"/>
        <v>252495.39200000002</v>
      </c>
      <c r="X91" s="646"/>
      <c r="Y91" s="94"/>
      <c r="Z91" s="94"/>
      <c r="AA91" s="94"/>
    </row>
    <row r="92" spans="1:27" ht="99" customHeight="1" x14ac:dyDescent="0.2">
      <c r="A92" s="499"/>
      <c r="B92" s="198" t="s">
        <v>272</v>
      </c>
      <c r="C92" s="104" t="s">
        <v>297</v>
      </c>
      <c r="D92" s="104" t="s">
        <v>297</v>
      </c>
      <c r="E92" s="74" t="s">
        <v>297</v>
      </c>
      <c r="F92" s="74" t="s">
        <v>583</v>
      </c>
      <c r="G92" s="222" t="s">
        <v>583</v>
      </c>
      <c r="H92" s="222" t="s">
        <v>583</v>
      </c>
      <c r="I92" s="394" t="s">
        <v>583</v>
      </c>
      <c r="J92" s="282" t="s">
        <v>583</v>
      </c>
      <c r="K92" s="579" t="s">
        <v>583</v>
      </c>
      <c r="L92" s="579" t="s">
        <v>583</v>
      </c>
      <c r="M92" s="579" t="s">
        <v>583</v>
      </c>
      <c r="N92" s="579" t="s">
        <v>583</v>
      </c>
      <c r="O92" s="579" t="s">
        <v>583</v>
      </c>
      <c r="P92" s="579" t="s">
        <v>583</v>
      </c>
      <c r="Q92" s="579" t="s">
        <v>583</v>
      </c>
      <c r="R92" s="579" t="s">
        <v>583</v>
      </c>
      <c r="X92" s="646"/>
      <c r="Y92" s="94"/>
      <c r="Z92" s="94"/>
      <c r="AA92" s="94"/>
    </row>
    <row r="93" spans="1:27" ht="32.25" customHeight="1" thickBot="1" x14ac:dyDescent="0.25">
      <c r="A93" s="499"/>
      <c r="B93" s="198" t="s">
        <v>584</v>
      </c>
      <c r="C93" s="104" t="s">
        <v>558</v>
      </c>
      <c r="D93" s="104" t="s">
        <v>558</v>
      </c>
      <c r="E93" s="74" t="s">
        <v>558</v>
      </c>
      <c r="F93" s="74" t="s">
        <v>220</v>
      </c>
      <c r="G93" s="74"/>
      <c r="H93" s="74"/>
      <c r="I93" s="354"/>
      <c r="J93" s="161"/>
      <c r="K93" s="515"/>
      <c r="L93" s="515"/>
      <c r="M93" s="515"/>
      <c r="N93" s="515"/>
      <c r="O93" s="515"/>
      <c r="P93" s="515"/>
      <c r="Q93" s="515"/>
      <c r="R93" s="515"/>
      <c r="X93" s="647"/>
      <c r="Y93" s="94"/>
      <c r="Z93" s="94"/>
      <c r="AA93" s="94"/>
    </row>
    <row r="94" spans="1:27" ht="19.899999999999999" customHeight="1" thickBot="1" x14ac:dyDescent="0.25">
      <c r="A94" s="506"/>
      <c r="B94" s="265" t="s">
        <v>1253</v>
      </c>
      <c r="C94" s="266"/>
      <c r="D94" s="266"/>
      <c r="E94" s="266"/>
      <c r="F94" s="267"/>
      <c r="G94" s="225"/>
      <c r="H94" s="225"/>
      <c r="I94" s="535"/>
      <c r="J94" s="310"/>
      <c r="K94" s="516"/>
      <c r="L94" s="516"/>
      <c r="M94" s="516"/>
      <c r="N94" s="516"/>
      <c r="O94" s="516"/>
      <c r="P94" s="516"/>
      <c r="Q94" s="516"/>
      <c r="R94" s="516"/>
      <c r="X94" s="728"/>
      <c r="Y94" s="728"/>
      <c r="Z94" s="728"/>
      <c r="AA94" s="728"/>
    </row>
    <row r="95" spans="1:27" ht="30" customHeight="1" x14ac:dyDescent="0.2">
      <c r="A95" s="497"/>
      <c r="B95" s="709" t="s">
        <v>238</v>
      </c>
      <c r="C95" s="73" t="s">
        <v>237</v>
      </c>
      <c r="D95" s="73" t="s">
        <v>237</v>
      </c>
      <c r="E95" s="268" t="s">
        <v>237</v>
      </c>
      <c r="F95" s="73" t="s">
        <v>237</v>
      </c>
      <c r="G95" s="73" t="s">
        <v>237</v>
      </c>
      <c r="H95" s="73" t="s">
        <v>237</v>
      </c>
      <c r="I95" s="331" t="s">
        <v>237</v>
      </c>
      <c r="J95" s="54" t="s">
        <v>237</v>
      </c>
      <c r="K95" s="54" t="s">
        <v>791</v>
      </c>
      <c r="L95" s="54" t="s">
        <v>1230</v>
      </c>
      <c r="M95" s="54" t="s">
        <v>791</v>
      </c>
      <c r="N95" s="54" t="s">
        <v>791</v>
      </c>
      <c r="O95" s="54" t="s">
        <v>1230</v>
      </c>
      <c r="P95" s="54" t="s">
        <v>1230</v>
      </c>
      <c r="Q95" s="54" t="s">
        <v>1230</v>
      </c>
      <c r="R95" s="54" t="s">
        <v>1230</v>
      </c>
      <c r="X95" s="646"/>
      <c r="Y95" s="94"/>
      <c r="Z95" s="94"/>
      <c r="AA95" s="94"/>
    </row>
    <row r="96" spans="1:27" ht="19.899999999999999" customHeight="1" x14ac:dyDescent="0.2">
      <c r="A96" s="499"/>
      <c r="B96" s="694"/>
      <c r="C96" s="74" t="s">
        <v>218</v>
      </c>
      <c r="D96" s="74" t="s">
        <v>555</v>
      </c>
      <c r="E96" s="224" t="s">
        <v>556</v>
      </c>
      <c r="F96" s="71" t="s">
        <v>552</v>
      </c>
      <c r="G96" s="71" t="s">
        <v>553</v>
      </c>
      <c r="H96" s="71" t="s">
        <v>566</v>
      </c>
      <c r="I96" s="356" t="s">
        <v>593</v>
      </c>
      <c r="J96" s="71" t="s">
        <v>754</v>
      </c>
      <c r="K96" s="71" t="s">
        <v>772</v>
      </c>
      <c r="L96" s="71" t="s">
        <v>797</v>
      </c>
      <c r="M96" s="71" t="s">
        <v>797</v>
      </c>
      <c r="N96" s="71" t="s">
        <v>797</v>
      </c>
      <c r="O96" s="71" t="s">
        <v>908</v>
      </c>
      <c r="P96" s="71" t="s">
        <v>918</v>
      </c>
      <c r="Q96" s="71" t="s">
        <v>1259</v>
      </c>
      <c r="R96" s="71" t="s">
        <v>1260</v>
      </c>
      <c r="X96" s="647"/>
      <c r="Y96" s="94"/>
      <c r="Z96" s="94"/>
      <c r="AA96" s="94"/>
    </row>
    <row r="97" spans="1:27" ht="19.899999999999999" customHeight="1" thickBot="1" x14ac:dyDescent="0.25">
      <c r="A97" s="506"/>
      <c r="B97" s="695"/>
      <c r="C97" s="145">
        <v>0.1</v>
      </c>
      <c r="D97" s="131">
        <v>0.2</v>
      </c>
      <c r="E97" s="56">
        <v>0.11</v>
      </c>
      <c r="F97" s="225" t="s">
        <v>557</v>
      </c>
      <c r="G97" s="225" t="s">
        <v>557</v>
      </c>
      <c r="H97" s="225" t="s">
        <v>557</v>
      </c>
      <c r="I97" s="535"/>
      <c r="J97" s="117" t="s">
        <v>220</v>
      </c>
      <c r="K97" s="117" t="s">
        <v>220</v>
      </c>
      <c r="L97" s="117" t="s">
        <v>220</v>
      </c>
      <c r="M97" s="117" t="s">
        <v>220</v>
      </c>
      <c r="N97" s="117" t="s">
        <v>220</v>
      </c>
      <c r="O97" s="117" t="s">
        <v>220</v>
      </c>
      <c r="P97" s="117" t="s">
        <v>220</v>
      </c>
      <c r="Q97" s="117" t="s">
        <v>220</v>
      </c>
      <c r="R97" s="117" t="s">
        <v>220</v>
      </c>
      <c r="X97" s="728"/>
      <c r="Y97" s="728"/>
      <c r="Z97" s="728"/>
      <c r="AA97" s="728"/>
    </row>
    <row r="98" spans="1:27" ht="20.25" customHeight="1" x14ac:dyDescent="0.2">
      <c r="A98" s="497"/>
      <c r="B98" s="148"/>
      <c r="C98" s="52"/>
      <c r="D98" s="269"/>
      <c r="E98" s="52"/>
      <c r="F98" s="62"/>
      <c r="G98" s="62"/>
      <c r="H98" s="325" t="s">
        <v>220</v>
      </c>
      <c r="I98" s="228">
        <v>0.15</v>
      </c>
      <c r="J98" s="576">
        <v>7.6399999999999996E-2</v>
      </c>
      <c r="K98" s="496">
        <v>6.5000000000000002E-2</v>
      </c>
      <c r="L98" s="496">
        <v>6.8400000000000002E-2</v>
      </c>
      <c r="M98" s="496">
        <v>0.04</v>
      </c>
      <c r="N98" s="496">
        <v>0.02</v>
      </c>
      <c r="O98" s="496">
        <v>0.06</v>
      </c>
      <c r="P98" s="496">
        <v>0.06</v>
      </c>
      <c r="Q98" s="496">
        <v>0.06</v>
      </c>
      <c r="R98" s="496">
        <v>0.06</v>
      </c>
      <c r="X98" s="728"/>
      <c r="Y98" s="728"/>
      <c r="Z98" s="728"/>
      <c r="AA98" s="728"/>
    </row>
    <row r="99" spans="1:27" ht="20.25" customHeight="1" x14ac:dyDescent="0.2">
      <c r="A99" s="499"/>
      <c r="B99" s="218" t="s">
        <v>701</v>
      </c>
      <c r="C99" s="270"/>
      <c r="D99" s="120"/>
      <c r="E99" s="52"/>
      <c r="F99" s="52"/>
      <c r="G99" s="52"/>
      <c r="H99" s="61"/>
      <c r="I99" s="539"/>
      <c r="J99" s="307"/>
      <c r="K99" s="512"/>
      <c r="L99" s="512"/>
      <c r="M99" s="512"/>
      <c r="N99" s="512"/>
      <c r="O99" s="512"/>
      <c r="P99" s="512"/>
      <c r="Q99" s="512"/>
      <c r="R99" s="512"/>
      <c r="X99" s="734"/>
      <c r="Y99" s="734"/>
      <c r="Z99" s="734"/>
      <c r="AA99" s="734"/>
    </row>
    <row r="100" spans="1:27" ht="20.25" customHeight="1" x14ac:dyDescent="0.2">
      <c r="A100" s="499"/>
      <c r="B100" s="198" t="s">
        <v>268</v>
      </c>
      <c r="C100" s="215">
        <v>206.8</v>
      </c>
      <c r="D100" s="120">
        <f>ROUND(C100*1.2,2)</f>
        <v>248.16</v>
      </c>
      <c r="E100" s="121">
        <v>275.45</v>
      </c>
      <c r="F100" s="121">
        <v>309.5</v>
      </c>
      <c r="G100" s="121">
        <v>377.96</v>
      </c>
      <c r="H100" s="121">
        <v>425.92</v>
      </c>
      <c r="I100" s="539">
        <f>H100*$I$7+H100</f>
        <v>489.80799999999999</v>
      </c>
      <c r="J100" s="122">
        <f>I100*$J$7+I100</f>
        <v>527.22933119999993</v>
      </c>
      <c r="K100" s="500">
        <f t="shared" ref="K100:K103" si="65">J100*$K$7+J100</f>
        <v>561.49923772799991</v>
      </c>
      <c r="L100" s="500">
        <f t="shared" ref="L100:L103" si="66">K100*$L$7+K100</f>
        <v>599.90578558859511</v>
      </c>
      <c r="M100" s="500">
        <f t="shared" ref="M100:M103" si="67">K100*$M$7+K100</f>
        <v>583.95920723711993</v>
      </c>
      <c r="N100" s="500">
        <f t="shared" ref="N100:N103" si="68">K100*$N$7+K100</f>
        <v>572.72922248255986</v>
      </c>
      <c r="O100" s="500">
        <f>L100*$O$7+L100</f>
        <v>635.90013272391082</v>
      </c>
      <c r="P100" s="500">
        <f t="shared" ref="P100:R103" si="69">O100*$P$7+O100</f>
        <v>674.05414068734547</v>
      </c>
      <c r="Q100" s="500">
        <f t="shared" si="69"/>
        <v>714.49738912858618</v>
      </c>
      <c r="R100" s="500">
        <f t="shared" si="69"/>
        <v>757.3672324763013</v>
      </c>
      <c r="X100" s="646"/>
      <c r="Y100" s="94"/>
      <c r="Z100" s="94"/>
      <c r="AA100" s="94"/>
    </row>
    <row r="101" spans="1:27" ht="20.25" customHeight="1" x14ac:dyDescent="0.2">
      <c r="A101" s="499"/>
      <c r="B101" s="198" t="s">
        <v>269</v>
      </c>
      <c r="C101" s="215">
        <v>103.4</v>
      </c>
      <c r="D101" s="120">
        <f>ROUND(C101*1.2,2)</f>
        <v>124.08</v>
      </c>
      <c r="E101" s="121">
        <v>137.69999999999999</v>
      </c>
      <c r="F101" s="121">
        <v>154.69999999999999</v>
      </c>
      <c r="G101" s="121">
        <v>188.98</v>
      </c>
      <c r="H101" s="121">
        <v>212.96</v>
      </c>
      <c r="I101" s="539">
        <f>H101*$I$7+H101</f>
        <v>244.904</v>
      </c>
      <c r="J101" s="122">
        <f>I101*$J$7+I101</f>
        <v>263.61466559999997</v>
      </c>
      <c r="K101" s="500">
        <f t="shared" si="65"/>
        <v>280.74961886399996</v>
      </c>
      <c r="L101" s="500">
        <f t="shared" si="66"/>
        <v>299.95289279429755</v>
      </c>
      <c r="M101" s="500">
        <f t="shared" si="67"/>
        <v>291.97960361855996</v>
      </c>
      <c r="N101" s="500">
        <f t="shared" si="68"/>
        <v>286.36461124127993</v>
      </c>
      <c r="O101" s="500">
        <f>L101*$O$7+L101</f>
        <v>317.95006636195541</v>
      </c>
      <c r="P101" s="500">
        <f t="shared" si="69"/>
        <v>337.02707034367273</v>
      </c>
      <c r="Q101" s="500">
        <f t="shared" si="69"/>
        <v>357.24869456429309</v>
      </c>
      <c r="R101" s="500">
        <f t="shared" si="69"/>
        <v>378.68361623815065</v>
      </c>
      <c r="X101" s="646"/>
      <c r="Y101" s="94"/>
      <c r="Z101" s="94"/>
      <c r="AA101" s="94"/>
    </row>
    <row r="102" spans="1:27" ht="20.25" customHeight="1" x14ac:dyDescent="0.2">
      <c r="A102" s="499"/>
      <c r="B102" s="198" t="s">
        <v>270</v>
      </c>
      <c r="C102" s="215">
        <v>220</v>
      </c>
      <c r="D102" s="120">
        <f>ROUND(C102*1.2,2)</f>
        <v>264</v>
      </c>
      <c r="E102" s="121">
        <v>293</v>
      </c>
      <c r="F102" s="121">
        <v>329.2</v>
      </c>
      <c r="G102" s="121">
        <v>402.05</v>
      </c>
      <c r="H102" s="121">
        <v>453.07</v>
      </c>
      <c r="I102" s="539">
        <f>H102*$I$7+H102</f>
        <v>521.03049999999996</v>
      </c>
      <c r="J102" s="122">
        <f>I102*$J$7+I102</f>
        <v>560.83723019999991</v>
      </c>
      <c r="K102" s="500">
        <f t="shared" si="65"/>
        <v>597.29165016299987</v>
      </c>
      <c r="L102" s="500">
        <f t="shared" si="66"/>
        <v>638.14639903414911</v>
      </c>
      <c r="M102" s="500">
        <f t="shared" si="67"/>
        <v>621.18331616951991</v>
      </c>
      <c r="N102" s="500">
        <f t="shared" si="68"/>
        <v>609.23748316625984</v>
      </c>
      <c r="O102" s="500">
        <f>L102*$O$7+L102</f>
        <v>676.43518297619801</v>
      </c>
      <c r="P102" s="500">
        <f t="shared" si="69"/>
        <v>717.02129395476993</v>
      </c>
      <c r="Q102" s="500">
        <f t="shared" si="69"/>
        <v>760.04257159205611</v>
      </c>
      <c r="R102" s="500">
        <f t="shared" si="69"/>
        <v>805.64512588757952</v>
      </c>
      <c r="X102" s="647"/>
      <c r="Y102" s="94"/>
      <c r="Z102" s="94"/>
      <c r="AA102" s="94"/>
    </row>
    <row r="103" spans="1:27" ht="20.25" customHeight="1" x14ac:dyDescent="0.2">
      <c r="A103" s="499"/>
      <c r="B103" s="198" t="s">
        <v>271</v>
      </c>
      <c r="C103" s="215">
        <v>123.2</v>
      </c>
      <c r="D103" s="120">
        <f>ROUND(C103*1.2,2)</f>
        <v>147.84</v>
      </c>
      <c r="E103" s="121">
        <v>164.1</v>
      </c>
      <c r="F103" s="121">
        <v>184.4</v>
      </c>
      <c r="G103" s="121">
        <v>225.17</v>
      </c>
      <c r="H103" s="121">
        <v>253.74</v>
      </c>
      <c r="I103" s="539">
        <f>H103*$I$7+H103</f>
        <v>291.80099999999999</v>
      </c>
      <c r="J103" s="122">
        <f>I103*$J$7+I103</f>
        <v>314.0945964</v>
      </c>
      <c r="K103" s="500">
        <f t="shared" si="65"/>
        <v>334.51074516599999</v>
      </c>
      <c r="L103" s="500">
        <f t="shared" si="66"/>
        <v>357.39128013535441</v>
      </c>
      <c r="M103" s="500">
        <f t="shared" si="67"/>
        <v>347.89117497263999</v>
      </c>
      <c r="N103" s="500">
        <f t="shared" si="68"/>
        <v>341.20096006931999</v>
      </c>
      <c r="O103" s="500">
        <f>L103*$O$7+L103</f>
        <v>378.83475694347567</v>
      </c>
      <c r="P103" s="500">
        <f t="shared" si="69"/>
        <v>401.56484236008419</v>
      </c>
      <c r="Q103" s="500">
        <f t="shared" si="69"/>
        <v>425.65873290168923</v>
      </c>
      <c r="R103" s="500">
        <f t="shared" si="69"/>
        <v>451.19825687579061</v>
      </c>
    </row>
    <row r="104" spans="1:27" ht="20.25" customHeight="1" x14ac:dyDescent="0.2">
      <c r="A104" s="499"/>
      <c r="B104" s="198"/>
      <c r="C104" s="52"/>
      <c r="D104" s="120"/>
      <c r="E104" s="121"/>
      <c r="F104" s="121"/>
      <c r="G104" s="52"/>
      <c r="H104" s="61"/>
      <c r="I104" s="539"/>
      <c r="J104" s="307"/>
      <c r="K104" s="512"/>
      <c r="L104" s="512"/>
      <c r="M104" s="512"/>
      <c r="N104" s="512"/>
      <c r="O104" s="512"/>
      <c r="P104" s="512"/>
      <c r="Q104" s="512"/>
      <c r="R104" s="512"/>
    </row>
    <row r="105" spans="1:27" ht="20.25" customHeight="1" x14ac:dyDescent="0.2">
      <c r="A105" s="499"/>
      <c r="B105" s="218" t="s">
        <v>702</v>
      </c>
      <c r="C105" s="52"/>
      <c r="D105" s="120"/>
      <c r="E105" s="121"/>
      <c r="F105" s="121"/>
      <c r="G105" s="52"/>
      <c r="H105" s="52"/>
      <c r="I105" s="344"/>
      <c r="J105" s="144"/>
      <c r="K105" s="517"/>
      <c r="L105" s="517"/>
      <c r="M105" s="517"/>
      <c r="N105" s="517"/>
      <c r="O105" s="517"/>
      <c r="P105" s="517"/>
      <c r="Q105" s="517"/>
      <c r="R105" s="517"/>
    </row>
    <row r="106" spans="1:27" ht="20.25" customHeight="1" x14ac:dyDescent="0.2">
      <c r="A106" s="499"/>
      <c r="B106" s="198" t="s">
        <v>264</v>
      </c>
      <c r="C106" s="52"/>
      <c r="D106" s="120"/>
      <c r="E106" s="121"/>
      <c r="F106" s="121"/>
      <c r="G106" s="52"/>
      <c r="H106" s="52"/>
      <c r="I106" s="344"/>
      <c r="J106" s="144"/>
      <c r="K106" s="517"/>
      <c r="L106" s="517"/>
      <c r="M106" s="517"/>
      <c r="N106" s="517"/>
      <c r="O106" s="517"/>
      <c r="P106" s="517"/>
      <c r="Q106" s="517"/>
      <c r="R106" s="517"/>
    </row>
    <row r="107" spans="1:27" ht="20.25" customHeight="1" x14ac:dyDescent="0.2">
      <c r="A107" s="499"/>
      <c r="B107" s="198" t="s">
        <v>265</v>
      </c>
      <c r="C107" s="215">
        <v>748</v>
      </c>
      <c r="D107" s="120">
        <f>ROUND(C107*1.2,2)</f>
        <v>897.6</v>
      </c>
      <c r="E107" s="121">
        <v>996.3</v>
      </c>
      <c r="F107" s="121">
        <v>1119.4000000000001</v>
      </c>
      <c r="G107" s="121">
        <v>1367.19</v>
      </c>
      <c r="H107" s="121">
        <v>1540.69</v>
      </c>
      <c r="I107" s="539">
        <f>H107*$I$7+H107</f>
        <v>1771.7935</v>
      </c>
      <c r="J107" s="122">
        <f>I107*$J$7+I107</f>
        <v>1907.1585233999999</v>
      </c>
      <c r="K107" s="500">
        <f t="shared" ref="K107:K109" si="70">J107*$K$7+J107</f>
        <v>2031.123827421</v>
      </c>
      <c r="L107" s="500">
        <f t="shared" ref="L107:L109" si="71">K107*$L$7+K107</f>
        <v>2170.0526972165962</v>
      </c>
      <c r="M107" s="500">
        <f t="shared" ref="M107" si="72">K107*$M$7+K107</f>
        <v>2112.3687805178402</v>
      </c>
      <c r="N107" s="500">
        <f t="shared" ref="N107" si="73">K107*$N$7+K107</f>
        <v>2071.7463039694198</v>
      </c>
      <c r="O107" s="500">
        <f>L107*$O$7+L107</f>
        <v>2300.2558590495919</v>
      </c>
      <c r="P107" s="500">
        <f t="shared" ref="P107:R109" si="74">O107*$P$7+O107</f>
        <v>2438.2712105925675</v>
      </c>
      <c r="Q107" s="500">
        <f t="shared" si="74"/>
        <v>2584.5674832281215</v>
      </c>
      <c r="R107" s="500">
        <f t="shared" si="74"/>
        <v>2739.641532221809</v>
      </c>
    </row>
    <row r="108" spans="1:27" ht="20.25" customHeight="1" x14ac:dyDescent="0.2">
      <c r="A108" s="499"/>
      <c r="B108" s="198" t="s">
        <v>266</v>
      </c>
      <c r="C108" s="215">
        <v>748</v>
      </c>
      <c r="D108" s="120">
        <f>ROUND(C108*1.2,2)</f>
        <v>897.6</v>
      </c>
      <c r="E108" s="121">
        <v>996.3</v>
      </c>
      <c r="F108" s="121">
        <v>1119.4000000000001</v>
      </c>
      <c r="G108" s="121">
        <v>1367.19</v>
      </c>
      <c r="H108" s="121">
        <v>1540.69</v>
      </c>
      <c r="I108" s="539">
        <f>H108*$I$7+H108</f>
        <v>1771.7935</v>
      </c>
      <c r="J108" s="122">
        <f>I108*$J$7+I108</f>
        <v>1907.1585233999999</v>
      </c>
      <c r="K108" s="500">
        <f t="shared" si="70"/>
        <v>2031.123827421</v>
      </c>
      <c r="L108" s="500">
        <f t="shared" si="71"/>
        <v>2170.0526972165962</v>
      </c>
      <c r="M108" s="500">
        <f t="shared" ref="M108" si="75">K108*$M$7+K108</f>
        <v>2112.3687805178402</v>
      </c>
      <c r="N108" s="500">
        <f t="shared" ref="N108" si="76">K108*$N$7+K108</f>
        <v>2071.7463039694198</v>
      </c>
      <c r="O108" s="500">
        <f>L108*$O$7+L108</f>
        <v>2300.2558590495919</v>
      </c>
      <c r="P108" s="500">
        <f t="shared" si="74"/>
        <v>2438.2712105925675</v>
      </c>
      <c r="Q108" s="500">
        <f t="shared" si="74"/>
        <v>2584.5674832281215</v>
      </c>
      <c r="R108" s="500">
        <f t="shared" si="74"/>
        <v>2739.641532221809</v>
      </c>
    </row>
    <row r="109" spans="1:27" ht="20.25" customHeight="1" x14ac:dyDescent="0.2">
      <c r="A109" s="499"/>
      <c r="B109" s="198" t="s">
        <v>267</v>
      </c>
      <c r="C109" s="215">
        <v>951.5</v>
      </c>
      <c r="D109" s="120">
        <f>ROUND(C109*1.2,2)</f>
        <v>1141.8</v>
      </c>
      <c r="E109" s="121">
        <v>1267.4000000000001</v>
      </c>
      <c r="F109" s="121">
        <v>1424.1</v>
      </c>
      <c r="G109" s="121">
        <v>1739.32</v>
      </c>
      <c r="H109" s="121">
        <v>1960.04</v>
      </c>
      <c r="I109" s="539">
        <f>H109*$I$7+H109</f>
        <v>2254.0459999999998</v>
      </c>
      <c r="J109" s="122">
        <f>I109*$J$7+I109</f>
        <v>2426.2551143999999</v>
      </c>
      <c r="K109" s="500">
        <f t="shared" si="70"/>
        <v>2583.9616968360001</v>
      </c>
      <c r="L109" s="500">
        <f t="shared" si="71"/>
        <v>2760.7046768995824</v>
      </c>
      <c r="M109" s="500">
        <f t="shared" ref="M109" si="77">K109*$M$7+K109</f>
        <v>2687.3201647094402</v>
      </c>
      <c r="N109" s="500">
        <f t="shared" ref="N109" si="78">K109*$N$7+K109</f>
        <v>2635.6409307727199</v>
      </c>
      <c r="O109" s="500">
        <f>L109*$O$7+L109</f>
        <v>2926.3469575135573</v>
      </c>
      <c r="P109" s="500">
        <f t="shared" si="74"/>
        <v>3101.9277749643707</v>
      </c>
      <c r="Q109" s="500">
        <f t="shared" si="74"/>
        <v>3288.0434414622327</v>
      </c>
      <c r="R109" s="500">
        <f t="shared" si="74"/>
        <v>3485.3260479499668</v>
      </c>
    </row>
    <row r="110" spans="1:27" ht="20.25" customHeight="1" x14ac:dyDescent="0.2">
      <c r="A110" s="499"/>
      <c r="B110" s="195"/>
      <c r="C110" s="52"/>
      <c r="D110" s="120"/>
      <c r="E110" s="52"/>
      <c r="F110" s="121"/>
      <c r="G110" s="52"/>
      <c r="H110" s="52"/>
      <c r="I110" s="344"/>
      <c r="J110" s="119"/>
      <c r="K110" s="518"/>
      <c r="L110" s="518"/>
      <c r="M110" s="518"/>
      <c r="N110" s="518"/>
      <c r="O110" s="518"/>
      <c r="P110" s="518"/>
      <c r="Q110" s="518"/>
      <c r="R110" s="518"/>
    </row>
    <row r="111" spans="1:27" ht="21" customHeight="1" x14ac:dyDescent="0.2">
      <c r="A111" s="499"/>
      <c r="B111" s="218" t="s">
        <v>261</v>
      </c>
      <c r="C111" s="52"/>
      <c r="D111" s="121"/>
      <c r="E111" s="52"/>
      <c r="F111" s="121"/>
      <c r="G111" s="52"/>
      <c r="H111" s="52"/>
      <c r="I111" s="344"/>
      <c r="J111" s="119"/>
      <c r="K111" s="518"/>
      <c r="L111" s="518"/>
      <c r="M111" s="518"/>
      <c r="N111" s="518"/>
      <c r="O111" s="518"/>
      <c r="P111" s="518"/>
      <c r="Q111" s="518"/>
      <c r="R111" s="518"/>
    </row>
    <row r="112" spans="1:27" ht="21" customHeight="1" x14ac:dyDescent="0.2">
      <c r="A112" s="499"/>
      <c r="B112" s="218" t="s">
        <v>790</v>
      </c>
      <c r="C112" s="52"/>
      <c r="D112" s="121"/>
      <c r="E112" s="52"/>
      <c r="F112" s="121"/>
      <c r="G112" s="52"/>
      <c r="H112" s="52"/>
      <c r="I112" s="344"/>
      <c r="J112" s="119"/>
      <c r="K112" s="518"/>
      <c r="L112" s="518"/>
      <c r="M112" s="518"/>
      <c r="N112" s="518"/>
      <c r="O112" s="518"/>
      <c r="P112" s="518"/>
      <c r="Q112" s="518"/>
      <c r="R112" s="518"/>
    </row>
    <row r="113" spans="1:18" ht="21" customHeight="1" x14ac:dyDescent="0.2">
      <c r="A113" s="499"/>
      <c r="B113" s="193" t="s">
        <v>559</v>
      </c>
      <c r="C113" s="215">
        <v>935</v>
      </c>
      <c r="D113" s="120">
        <v>1500</v>
      </c>
      <c r="E113" s="121">
        <v>1665</v>
      </c>
      <c r="F113" s="121">
        <v>3000</v>
      </c>
      <c r="G113" s="121">
        <v>3500</v>
      </c>
      <c r="H113" s="121">
        <v>3500</v>
      </c>
      <c r="I113" s="539">
        <f>H113*$I$7+H113</f>
        <v>4025</v>
      </c>
      <c r="J113" s="122">
        <f>I113*$J$7+I113</f>
        <v>4332.51</v>
      </c>
      <c r="K113" s="500">
        <f t="shared" ref="K113:K117" si="79">J113*$K$7+J113</f>
        <v>4614.1231500000004</v>
      </c>
      <c r="L113" s="500">
        <f t="shared" ref="L113:L117" si="80">K113*$L$7+K113</f>
        <v>4929.7291734600003</v>
      </c>
      <c r="M113" s="500">
        <f t="shared" ref="M113" si="81">K113*$M$7+K113</f>
        <v>4798.6880760000004</v>
      </c>
      <c r="N113" s="500">
        <f t="shared" ref="N113" si="82">K113*$N$7+K113</f>
        <v>4706.4056130000008</v>
      </c>
      <c r="O113" s="500">
        <f>L113*$O$7+L113</f>
        <v>5225.5129238676</v>
      </c>
      <c r="P113" s="500">
        <f t="shared" ref="P113:R117" si="83">O113*$P$7+O113</f>
        <v>5539.0436992996556</v>
      </c>
      <c r="Q113" s="500">
        <f t="shared" si="83"/>
        <v>5871.3863212576352</v>
      </c>
      <c r="R113" s="500">
        <f t="shared" si="83"/>
        <v>6223.669500533093</v>
      </c>
    </row>
    <row r="114" spans="1:18" ht="21" customHeight="1" x14ac:dyDescent="0.2">
      <c r="A114" s="499"/>
      <c r="B114" s="193" t="s">
        <v>560</v>
      </c>
      <c r="C114" s="215">
        <v>715</v>
      </c>
      <c r="D114" s="120">
        <v>850</v>
      </c>
      <c r="E114" s="121">
        <v>943.5</v>
      </c>
      <c r="F114" s="121">
        <v>2000</v>
      </c>
      <c r="G114" s="121">
        <v>2500</v>
      </c>
      <c r="H114" s="121">
        <v>2500</v>
      </c>
      <c r="I114" s="539">
        <f>H114*$I$7+H114</f>
        <v>2875</v>
      </c>
      <c r="J114" s="122">
        <f>I114*$J$7+I114</f>
        <v>3094.65</v>
      </c>
      <c r="K114" s="500">
        <f t="shared" si="79"/>
        <v>3295.8022500000002</v>
      </c>
      <c r="L114" s="500">
        <f t="shared" si="80"/>
        <v>3521.2351239000004</v>
      </c>
      <c r="M114" s="500">
        <f t="shared" ref="M114" si="84">K114*$M$7+K114</f>
        <v>3427.6343400000001</v>
      </c>
      <c r="N114" s="500">
        <f t="shared" ref="N114" si="85">K114*$N$7+K114</f>
        <v>3361.7182950000001</v>
      </c>
      <c r="O114" s="500">
        <f>L114*$O$7+L114</f>
        <v>3732.5092313340006</v>
      </c>
      <c r="P114" s="500">
        <f t="shared" si="83"/>
        <v>3956.4597852140405</v>
      </c>
      <c r="Q114" s="500">
        <f t="shared" si="83"/>
        <v>4193.8473723268826</v>
      </c>
      <c r="R114" s="500">
        <f t="shared" si="83"/>
        <v>4445.4782146664957</v>
      </c>
    </row>
    <row r="115" spans="1:18" ht="21" customHeight="1" x14ac:dyDescent="0.2">
      <c r="A115" s="499"/>
      <c r="B115" s="193" t="s">
        <v>561</v>
      </c>
      <c r="C115" s="215">
        <v>2200</v>
      </c>
      <c r="D115" s="120">
        <f>ROUND(C115*1.2,2)</f>
        <v>2640</v>
      </c>
      <c r="E115" s="121">
        <v>2930.4</v>
      </c>
      <c r="F115" s="121">
        <v>6000</v>
      </c>
      <c r="G115" s="121">
        <v>7300</v>
      </c>
      <c r="H115" s="121">
        <v>7300</v>
      </c>
      <c r="I115" s="539">
        <f>H115*$I$7+H115</f>
        <v>8395</v>
      </c>
      <c r="J115" s="122">
        <f>I115*$J$7+I115</f>
        <v>9036.3780000000006</v>
      </c>
      <c r="K115" s="500">
        <f t="shared" si="79"/>
        <v>9623.7425700000003</v>
      </c>
      <c r="L115" s="500">
        <f t="shared" si="80"/>
        <v>10282.006561788001</v>
      </c>
      <c r="M115" s="500">
        <f t="shared" ref="M115" si="86">K115*$M$7+K115</f>
        <v>10008.692272800001</v>
      </c>
      <c r="N115" s="500">
        <f t="shared" ref="N115" si="87">K115*$N$7+K115</f>
        <v>9816.2174214000006</v>
      </c>
      <c r="O115" s="500">
        <f>L115*$O$7+L115</f>
        <v>10898.926955495281</v>
      </c>
      <c r="P115" s="500">
        <f t="shared" si="83"/>
        <v>11552.862572824997</v>
      </c>
      <c r="Q115" s="500">
        <f t="shared" si="83"/>
        <v>12246.034327194497</v>
      </c>
      <c r="R115" s="500">
        <f t="shared" si="83"/>
        <v>12980.796386826167</v>
      </c>
    </row>
    <row r="116" spans="1:18" ht="21" customHeight="1" x14ac:dyDescent="0.2">
      <c r="A116" s="499"/>
      <c r="B116" s="193" t="s">
        <v>562</v>
      </c>
      <c r="C116" s="215">
        <v>5500</v>
      </c>
      <c r="D116" s="120">
        <v>8000</v>
      </c>
      <c r="E116" s="121">
        <v>8880</v>
      </c>
      <c r="F116" s="121">
        <v>15000</v>
      </c>
      <c r="G116" s="121">
        <v>18000</v>
      </c>
      <c r="H116" s="121">
        <v>18000</v>
      </c>
      <c r="I116" s="539">
        <f>H116*$I$7+H116</f>
        <v>20700</v>
      </c>
      <c r="J116" s="122">
        <f>I116*$J$7+I116</f>
        <v>22281.48</v>
      </c>
      <c r="K116" s="500">
        <f t="shared" si="79"/>
        <v>23729.7762</v>
      </c>
      <c r="L116" s="500">
        <f t="shared" si="80"/>
        <v>25352.892892079999</v>
      </c>
      <c r="M116" s="500">
        <f t="shared" ref="M116" si="88">K116*$M$7+K116</f>
        <v>24678.967248000001</v>
      </c>
      <c r="N116" s="500">
        <f t="shared" ref="N116" si="89">K116*$N$7+K116</f>
        <v>24204.371724000001</v>
      </c>
      <c r="O116" s="500">
        <f>L116*$O$7+L116</f>
        <v>26874.066465604799</v>
      </c>
      <c r="P116" s="500">
        <f t="shared" si="83"/>
        <v>28486.510453541086</v>
      </c>
      <c r="Q116" s="500">
        <f t="shared" si="83"/>
        <v>30195.701080753552</v>
      </c>
      <c r="R116" s="500">
        <f t="shared" si="83"/>
        <v>32007.443145598765</v>
      </c>
    </row>
    <row r="117" spans="1:18" ht="21" customHeight="1" x14ac:dyDescent="0.2">
      <c r="A117" s="499"/>
      <c r="B117" s="193" t="s">
        <v>263</v>
      </c>
      <c r="C117" s="215">
        <v>220</v>
      </c>
      <c r="D117" s="120">
        <f>ROUND(C117*1.2,2)</f>
        <v>264</v>
      </c>
      <c r="E117" s="121">
        <v>293</v>
      </c>
      <c r="F117" s="121">
        <v>500</v>
      </c>
      <c r="G117" s="121">
        <v>1000</v>
      </c>
      <c r="H117" s="121">
        <v>1000</v>
      </c>
      <c r="I117" s="539">
        <f>H117*$I$7+H117</f>
        <v>1150</v>
      </c>
      <c r="J117" s="122">
        <f>I117*$J$7+I117</f>
        <v>1237.8599999999999</v>
      </c>
      <c r="K117" s="500">
        <f t="shared" si="79"/>
        <v>1318.3208999999999</v>
      </c>
      <c r="L117" s="500">
        <f t="shared" si="80"/>
        <v>1408.4940495599999</v>
      </c>
      <c r="M117" s="500">
        <f t="shared" ref="M117" si="90">K117*$M$7+K117</f>
        <v>1371.0537359999998</v>
      </c>
      <c r="N117" s="500">
        <f t="shared" ref="N117" si="91">K117*$N$7+K117</f>
        <v>1344.687318</v>
      </c>
      <c r="O117" s="500">
        <f>L117*$O$7+L117</f>
        <v>1493.0036925335999</v>
      </c>
      <c r="P117" s="500">
        <f t="shared" si="83"/>
        <v>1582.5839140856158</v>
      </c>
      <c r="Q117" s="500">
        <f t="shared" si="83"/>
        <v>1677.5389489307527</v>
      </c>
      <c r="R117" s="500">
        <f t="shared" si="83"/>
        <v>1778.1912858665978</v>
      </c>
    </row>
    <row r="118" spans="1:18" ht="59.25" customHeight="1" x14ac:dyDescent="0.2">
      <c r="A118" s="499"/>
      <c r="B118" s="193" t="s">
        <v>582</v>
      </c>
      <c r="C118" s="215"/>
      <c r="D118" s="120"/>
      <c r="E118" s="121"/>
      <c r="F118" s="121"/>
      <c r="G118" s="121"/>
      <c r="H118" s="52"/>
      <c r="I118" s="344"/>
      <c r="J118" s="144"/>
      <c r="K118" s="517"/>
      <c r="L118" s="517"/>
      <c r="M118" s="517"/>
      <c r="N118" s="517"/>
      <c r="O118" s="517"/>
      <c r="P118" s="517"/>
      <c r="Q118" s="517"/>
      <c r="R118" s="517"/>
    </row>
    <row r="119" spans="1:18" ht="19.899999999999999" hidden="1" customHeight="1" x14ac:dyDescent="0.2">
      <c r="A119" s="499"/>
      <c r="B119" s="193"/>
      <c r="C119" s="215"/>
      <c r="D119" s="120"/>
      <c r="E119" s="121"/>
      <c r="F119" s="121"/>
      <c r="G119" s="121"/>
      <c r="H119" s="52"/>
      <c r="I119" s="344"/>
      <c r="J119" s="144"/>
      <c r="K119" s="517"/>
      <c r="L119" s="517"/>
      <c r="M119" s="517"/>
      <c r="N119" s="517"/>
      <c r="O119" s="517"/>
      <c r="P119" s="517"/>
      <c r="Q119" s="517"/>
      <c r="R119" s="517"/>
    </row>
    <row r="120" spans="1:18" ht="19.899999999999999" customHeight="1" thickBot="1" x14ac:dyDescent="0.25">
      <c r="A120" s="506"/>
      <c r="B120" s="192" t="s">
        <v>254</v>
      </c>
      <c r="C120" s="60"/>
      <c r="D120" s="136"/>
      <c r="E120" s="60"/>
      <c r="F120" s="60"/>
      <c r="G120" s="60"/>
      <c r="H120" s="65"/>
      <c r="I120" s="540"/>
      <c r="J120" s="311"/>
      <c r="K120" s="519"/>
      <c r="L120" s="519"/>
      <c r="M120" s="519"/>
      <c r="N120" s="519"/>
      <c r="O120" s="519"/>
      <c r="P120" s="519"/>
      <c r="Q120" s="519"/>
      <c r="R120" s="519"/>
    </row>
    <row r="121" spans="1:18" ht="19.899999999999999" customHeight="1" x14ac:dyDescent="0.2">
      <c r="A121" s="497"/>
      <c r="B121" s="160"/>
      <c r="C121" s="73"/>
      <c r="D121" s="271"/>
      <c r="E121" s="52"/>
      <c r="F121" s="52"/>
      <c r="G121" s="52"/>
      <c r="H121" s="52"/>
      <c r="I121" s="344"/>
      <c r="J121" s="144"/>
      <c r="K121" s="517"/>
      <c r="L121" s="517"/>
      <c r="M121" s="517"/>
      <c r="N121" s="517"/>
      <c r="O121" s="517"/>
      <c r="P121" s="517"/>
      <c r="Q121" s="517"/>
      <c r="R121" s="517"/>
    </row>
    <row r="122" spans="1:18" ht="19.899999999999999" customHeight="1" x14ac:dyDescent="0.2">
      <c r="A122" s="499"/>
      <c r="B122" s="198" t="s">
        <v>273</v>
      </c>
      <c r="C122" s="96"/>
      <c r="D122" s="120"/>
      <c r="E122" s="52"/>
      <c r="F122" s="52"/>
      <c r="G122" s="52"/>
      <c r="H122" s="52"/>
      <c r="I122" s="344"/>
      <c r="J122" s="144"/>
      <c r="K122" s="517"/>
      <c r="L122" s="517"/>
      <c r="M122" s="517"/>
      <c r="N122" s="517"/>
      <c r="O122" s="517"/>
      <c r="P122" s="517"/>
      <c r="Q122" s="517"/>
      <c r="R122" s="517"/>
    </row>
    <row r="123" spans="1:18" ht="19.899999999999999" customHeight="1" x14ac:dyDescent="0.2">
      <c r="A123" s="499"/>
      <c r="B123" s="198" t="s">
        <v>255</v>
      </c>
      <c r="C123" s="96"/>
      <c r="D123" s="120"/>
      <c r="E123" s="52"/>
      <c r="F123" s="52"/>
      <c r="G123" s="52"/>
      <c r="H123" s="52"/>
      <c r="I123" s="344"/>
      <c r="J123" s="144"/>
      <c r="K123" s="517"/>
      <c r="L123" s="517"/>
      <c r="M123" s="517"/>
      <c r="N123" s="517"/>
      <c r="O123" s="517"/>
      <c r="P123" s="517"/>
      <c r="Q123" s="517"/>
      <c r="R123" s="517"/>
    </row>
    <row r="124" spans="1:18" ht="19.899999999999999" customHeight="1" x14ac:dyDescent="0.2">
      <c r="A124" s="499"/>
      <c r="B124" s="272" t="s">
        <v>274</v>
      </c>
      <c r="C124" s="125">
        <v>28</v>
      </c>
      <c r="D124" s="120">
        <f>ROUND(C124*1.2,1)</f>
        <v>33.6</v>
      </c>
      <c r="E124" s="121">
        <v>37.299999999999997</v>
      </c>
      <c r="F124" s="121">
        <v>41.9</v>
      </c>
      <c r="G124" s="121">
        <v>51.15</v>
      </c>
      <c r="H124" s="121">
        <v>57.64</v>
      </c>
      <c r="I124" s="539">
        <f>H124*$I$7+H124</f>
        <v>66.286000000000001</v>
      </c>
      <c r="J124" s="122">
        <f>I124*$J$7+I124</f>
        <v>71.350250400000007</v>
      </c>
      <c r="K124" s="500">
        <f t="shared" ref="K124:K128" si="92">J124*$K$7+J124</f>
        <v>75.988016676000001</v>
      </c>
      <c r="L124" s="500">
        <f t="shared" ref="L124:L128" si="93">K124*$L$7+K124</f>
        <v>81.185597016638397</v>
      </c>
      <c r="M124" s="500">
        <f t="shared" ref="M124" si="94">K124*$M$7+K124</f>
        <v>79.027537343039995</v>
      </c>
      <c r="N124" s="500">
        <f t="shared" ref="N124" si="95">K124*$N$7+K124</f>
        <v>77.507777009519998</v>
      </c>
      <c r="O124" s="500">
        <f>L124*$O$7+L124</f>
        <v>86.056732837636702</v>
      </c>
      <c r="P124" s="500">
        <f t="shared" ref="P124:R128" si="96">O124*$P$7+O124</f>
        <v>91.220136807894903</v>
      </c>
      <c r="Q124" s="500">
        <f t="shared" si="96"/>
        <v>96.693345016368596</v>
      </c>
      <c r="R124" s="500">
        <f t="shared" si="96"/>
        <v>102.49494571735072</v>
      </c>
    </row>
    <row r="125" spans="1:18" ht="19.899999999999999" customHeight="1" x14ac:dyDescent="0.2">
      <c r="A125" s="499"/>
      <c r="B125" s="272" t="s">
        <v>275</v>
      </c>
      <c r="C125" s="125">
        <v>50</v>
      </c>
      <c r="D125" s="120">
        <f>ROUND(C125*1.2,1)</f>
        <v>60</v>
      </c>
      <c r="E125" s="121">
        <v>66.599999999999994</v>
      </c>
      <c r="F125" s="121">
        <v>74.8</v>
      </c>
      <c r="G125" s="121">
        <v>91.41</v>
      </c>
      <c r="H125" s="121">
        <v>103.01</v>
      </c>
      <c r="I125" s="539">
        <f>H125*$I$7+H125</f>
        <v>118.4615</v>
      </c>
      <c r="J125" s="122">
        <f>I125*$J$7+I125</f>
        <v>127.5119586</v>
      </c>
      <c r="K125" s="500">
        <f t="shared" si="92"/>
        <v>135.80023590900001</v>
      </c>
      <c r="L125" s="500">
        <f t="shared" si="93"/>
        <v>145.08897204517561</v>
      </c>
      <c r="M125" s="500">
        <f t="shared" ref="M125" si="97">K125*$M$7+K125</f>
        <v>141.23224534536001</v>
      </c>
      <c r="N125" s="500">
        <f t="shared" ref="N125" si="98">K125*$N$7+K125</f>
        <v>138.51624062718</v>
      </c>
      <c r="O125" s="500">
        <f>L125*$O$7+L125</f>
        <v>153.79431036788614</v>
      </c>
      <c r="P125" s="500">
        <f t="shared" si="96"/>
        <v>163.0219689899593</v>
      </c>
      <c r="Q125" s="500">
        <f t="shared" si="96"/>
        <v>172.80328712935687</v>
      </c>
      <c r="R125" s="500">
        <f t="shared" si="96"/>
        <v>183.17148435711829</v>
      </c>
    </row>
    <row r="126" spans="1:18" ht="19.899999999999999" customHeight="1" x14ac:dyDescent="0.2">
      <c r="A126" s="499"/>
      <c r="B126" s="272" t="s">
        <v>276</v>
      </c>
      <c r="C126" s="125">
        <v>100</v>
      </c>
      <c r="D126" s="120">
        <f>ROUND(C126*1.2,1)</f>
        <v>120</v>
      </c>
      <c r="E126" s="121">
        <v>133.19999999999999</v>
      </c>
      <c r="F126" s="121">
        <v>149.69999999999999</v>
      </c>
      <c r="G126" s="121">
        <v>182.82</v>
      </c>
      <c r="H126" s="121">
        <v>206.02</v>
      </c>
      <c r="I126" s="539">
        <f>H126*$I$7+H126</f>
        <v>236.923</v>
      </c>
      <c r="J126" s="122">
        <f>I126*$J$7+I126</f>
        <v>255.0239172</v>
      </c>
      <c r="K126" s="500">
        <f t="shared" si="92"/>
        <v>271.60047181800002</v>
      </c>
      <c r="L126" s="500">
        <f t="shared" si="93"/>
        <v>290.17794409035122</v>
      </c>
      <c r="M126" s="500">
        <f t="shared" ref="M126" si="99">K126*$M$7+K126</f>
        <v>282.46449069072003</v>
      </c>
      <c r="N126" s="500">
        <f t="shared" ref="N126" si="100">K126*$N$7+K126</f>
        <v>277.03248125435999</v>
      </c>
      <c r="O126" s="500">
        <f>L126*$O$7+L126</f>
        <v>307.58862073577228</v>
      </c>
      <c r="P126" s="500">
        <f t="shared" si="96"/>
        <v>326.04393797991861</v>
      </c>
      <c r="Q126" s="500">
        <f t="shared" si="96"/>
        <v>345.60657425871375</v>
      </c>
      <c r="R126" s="500">
        <f t="shared" si="96"/>
        <v>366.34296871423658</v>
      </c>
    </row>
    <row r="127" spans="1:18" ht="19.899999999999999" customHeight="1" x14ac:dyDescent="0.2">
      <c r="A127" s="499"/>
      <c r="B127" s="272" t="s">
        <v>277</v>
      </c>
      <c r="C127" s="125">
        <v>195</v>
      </c>
      <c r="D127" s="120">
        <f>ROUND(C127*1.2,1)</f>
        <v>234</v>
      </c>
      <c r="E127" s="121">
        <v>259.7</v>
      </c>
      <c r="F127" s="121">
        <v>291.8</v>
      </c>
      <c r="G127" s="121">
        <v>356.4</v>
      </c>
      <c r="H127" s="121">
        <v>401.63</v>
      </c>
      <c r="I127" s="539">
        <f>H127*$I$7+H127</f>
        <v>461.87450000000001</v>
      </c>
      <c r="J127" s="122">
        <f>I127*$J$7+I127</f>
        <v>497.16171180000003</v>
      </c>
      <c r="K127" s="500">
        <f t="shared" si="92"/>
        <v>529.47722306700007</v>
      </c>
      <c r="L127" s="500">
        <f t="shared" si="93"/>
        <v>565.69346512478285</v>
      </c>
      <c r="M127" s="500">
        <f t="shared" ref="M127" si="101">K127*$M$7+K127</f>
        <v>550.65631198968003</v>
      </c>
      <c r="N127" s="500">
        <f t="shared" ref="N127" si="102">K127*$N$7+K127</f>
        <v>540.06676752834005</v>
      </c>
      <c r="O127" s="500">
        <f>L127*$O$7+L127</f>
        <v>599.63507303226982</v>
      </c>
      <c r="P127" s="500">
        <f t="shared" si="96"/>
        <v>635.61317741420601</v>
      </c>
      <c r="Q127" s="500">
        <f t="shared" si="96"/>
        <v>673.74996805905835</v>
      </c>
      <c r="R127" s="500">
        <f t="shared" si="96"/>
        <v>714.17496614260187</v>
      </c>
    </row>
    <row r="128" spans="1:18" x14ac:dyDescent="0.2">
      <c r="A128" s="499"/>
      <c r="B128" s="272" t="s">
        <v>278</v>
      </c>
      <c r="C128" s="125">
        <v>385</v>
      </c>
      <c r="D128" s="120">
        <f>ROUND(C128*1.2,1)</f>
        <v>462</v>
      </c>
      <c r="E128" s="121">
        <v>512.79999999999995</v>
      </c>
      <c r="F128" s="121">
        <v>576.20000000000005</v>
      </c>
      <c r="G128" s="121">
        <v>703.78</v>
      </c>
      <c r="H128" s="121">
        <v>793.09</v>
      </c>
      <c r="I128" s="539">
        <f>H128*$I$7+H128</f>
        <v>912.05349999999999</v>
      </c>
      <c r="J128" s="122">
        <f>I128*$J$7+I128</f>
        <v>981.73438739999995</v>
      </c>
      <c r="K128" s="500">
        <f t="shared" si="92"/>
        <v>1045.5471225809999</v>
      </c>
      <c r="L128" s="500">
        <f t="shared" si="93"/>
        <v>1117.0625457655403</v>
      </c>
      <c r="M128" s="500">
        <f t="shared" ref="M128" si="103">K128*$M$7+K128</f>
        <v>1087.36900748424</v>
      </c>
      <c r="N128" s="500">
        <f t="shared" ref="N128" si="104">K128*$N$7+K128</f>
        <v>1066.45806503262</v>
      </c>
      <c r="O128" s="500">
        <f>L128*$O$7+L128</f>
        <v>1184.0862985114727</v>
      </c>
      <c r="P128" s="500">
        <f t="shared" si="96"/>
        <v>1255.1314764221611</v>
      </c>
      <c r="Q128" s="500">
        <f t="shared" si="96"/>
        <v>1330.4393650074908</v>
      </c>
      <c r="R128" s="500">
        <f t="shared" si="96"/>
        <v>1410.2657269079402</v>
      </c>
    </row>
    <row r="129" spans="1:18" x14ac:dyDescent="0.2">
      <c r="A129" s="499"/>
      <c r="B129" s="161"/>
      <c r="C129" s="273"/>
      <c r="D129" s="274"/>
      <c r="E129" s="273"/>
      <c r="F129" s="121"/>
      <c r="G129" s="52"/>
      <c r="H129" s="52"/>
      <c r="I129" s="344"/>
      <c r="J129" s="119"/>
      <c r="K129" s="518"/>
      <c r="L129" s="518"/>
      <c r="M129" s="518"/>
      <c r="N129" s="518"/>
      <c r="O129" s="518"/>
      <c r="P129" s="518"/>
      <c r="Q129" s="518"/>
      <c r="R129" s="518"/>
    </row>
    <row r="130" spans="1:18" x14ac:dyDescent="0.2">
      <c r="A130" s="499"/>
      <c r="B130" s="198" t="s">
        <v>273</v>
      </c>
      <c r="C130" s="273"/>
      <c r="D130" s="274"/>
      <c r="E130" s="273"/>
      <c r="F130" s="121"/>
      <c r="G130" s="52"/>
      <c r="H130" s="52"/>
      <c r="I130" s="344"/>
      <c r="J130" s="119"/>
      <c r="K130" s="518"/>
      <c r="L130" s="518"/>
      <c r="M130" s="518"/>
      <c r="N130" s="518"/>
      <c r="O130" s="518"/>
      <c r="P130" s="518"/>
      <c r="Q130" s="518"/>
      <c r="R130" s="518"/>
    </row>
    <row r="131" spans="1:18" x14ac:dyDescent="0.2">
      <c r="A131" s="499"/>
      <c r="B131" s="198" t="s">
        <v>191</v>
      </c>
      <c r="C131" s="273"/>
      <c r="D131" s="274"/>
      <c r="E131" s="273"/>
      <c r="F131" s="121"/>
      <c r="G131" s="52"/>
      <c r="H131" s="52"/>
      <c r="I131" s="344"/>
      <c r="J131" s="119"/>
      <c r="K131" s="518"/>
      <c r="L131" s="518"/>
      <c r="M131" s="518"/>
      <c r="N131" s="518"/>
      <c r="O131" s="518"/>
      <c r="P131" s="518"/>
      <c r="Q131" s="518"/>
      <c r="R131" s="518"/>
    </row>
    <row r="132" spans="1:18" x14ac:dyDescent="0.2">
      <c r="A132" s="499"/>
      <c r="B132" s="272" t="s">
        <v>274</v>
      </c>
      <c r="C132" s="215">
        <v>30</v>
      </c>
      <c r="D132" s="120">
        <f t="shared" ref="D132:D138" si="105">ROUND(C132*1.2,1)</f>
        <v>36</v>
      </c>
      <c r="E132" s="121">
        <v>39.950000000000003</v>
      </c>
      <c r="F132" s="121">
        <v>44.9</v>
      </c>
      <c r="G132" s="121">
        <v>54.89</v>
      </c>
      <c r="H132" s="121">
        <v>61.86</v>
      </c>
      <c r="I132" s="539">
        <f>H132*$I$7+H132</f>
        <v>71.138999999999996</v>
      </c>
      <c r="J132" s="122">
        <f>I132*$J$7+I132</f>
        <v>76.5740196</v>
      </c>
      <c r="K132" s="500">
        <f t="shared" ref="K132:K136" si="106">J132*$K$7+J132</f>
        <v>81.551330874000001</v>
      </c>
      <c r="L132" s="500">
        <f t="shared" ref="L132:L136" si="107">K132*$L$7+K132</f>
        <v>87.129441905781604</v>
      </c>
      <c r="M132" s="500">
        <f t="shared" ref="M132" si="108">K132*$M$7+K132</f>
        <v>84.813384108960008</v>
      </c>
      <c r="N132" s="500">
        <f t="shared" ref="N132" si="109">K132*$N$7+K132</f>
        <v>83.182357491480005</v>
      </c>
      <c r="O132" s="500">
        <f>L132*$O$7+L132</f>
        <v>92.357208420128501</v>
      </c>
      <c r="P132" s="500">
        <f t="shared" ref="P132:R139" si="110">O132*$P$7+O132</f>
        <v>97.89864092533621</v>
      </c>
      <c r="Q132" s="500">
        <f t="shared" si="110"/>
        <v>103.77255938085638</v>
      </c>
      <c r="R132" s="500">
        <f t="shared" si="110"/>
        <v>109.99891294370777</v>
      </c>
    </row>
    <row r="133" spans="1:18" x14ac:dyDescent="0.2">
      <c r="A133" s="499"/>
      <c r="B133" s="272" t="s">
        <v>275</v>
      </c>
      <c r="C133" s="215">
        <v>52</v>
      </c>
      <c r="D133" s="120">
        <f t="shared" si="105"/>
        <v>62.4</v>
      </c>
      <c r="E133" s="121">
        <v>69.25</v>
      </c>
      <c r="F133" s="121">
        <v>77.8</v>
      </c>
      <c r="G133" s="121">
        <v>95.04</v>
      </c>
      <c r="H133" s="121">
        <v>107.1</v>
      </c>
      <c r="I133" s="539">
        <f>H133*$I$7+H133</f>
        <v>123.16499999999999</v>
      </c>
      <c r="J133" s="122">
        <f>I133*$J$7+I133</f>
        <v>132.574806</v>
      </c>
      <c r="K133" s="500">
        <f t="shared" si="106"/>
        <v>141.19216839000001</v>
      </c>
      <c r="L133" s="500">
        <f t="shared" si="107"/>
        <v>150.84971270787599</v>
      </c>
      <c r="M133" s="500">
        <f t="shared" ref="M133" si="111">K133*$M$7+K133</f>
        <v>146.8398551256</v>
      </c>
      <c r="N133" s="500">
        <f t="shared" ref="N133" si="112">K133*$N$7+K133</f>
        <v>144.01601175780002</v>
      </c>
      <c r="O133" s="500">
        <f>L133*$O$7+L133</f>
        <v>159.90069547034855</v>
      </c>
      <c r="P133" s="500">
        <f t="shared" si="110"/>
        <v>169.49473719856945</v>
      </c>
      <c r="Q133" s="500">
        <f t="shared" si="110"/>
        <v>179.66442143048363</v>
      </c>
      <c r="R133" s="500">
        <f t="shared" si="110"/>
        <v>190.44428671631263</v>
      </c>
    </row>
    <row r="134" spans="1:18" x14ac:dyDescent="0.2">
      <c r="A134" s="499"/>
      <c r="B134" s="272" t="s">
        <v>276</v>
      </c>
      <c r="C134" s="215">
        <v>105</v>
      </c>
      <c r="D134" s="120">
        <f t="shared" si="105"/>
        <v>126</v>
      </c>
      <c r="E134" s="121">
        <v>139.85</v>
      </c>
      <c r="F134" s="121">
        <v>157.1</v>
      </c>
      <c r="G134" s="121">
        <v>191.84</v>
      </c>
      <c r="H134" s="121">
        <v>216.18</v>
      </c>
      <c r="I134" s="539">
        <f>H134*$I$7+H134</f>
        <v>248.607</v>
      </c>
      <c r="J134" s="122">
        <f>I134*$J$7+I134</f>
        <v>267.6005748</v>
      </c>
      <c r="K134" s="500">
        <f t="shared" si="106"/>
        <v>284.99461216200001</v>
      </c>
      <c r="L134" s="500">
        <f t="shared" si="107"/>
        <v>304.48824363388081</v>
      </c>
      <c r="M134" s="500">
        <f t="shared" ref="M134" si="113">K134*$M$7+K134</f>
        <v>296.39439664847998</v>
      </c>
      <c r="N134" s="500">
        <f t="shared" ref="N134" si="114">K134*$N$7+K134</f>
        <v>290.69450440524002</v>
      </c>
      <c r="O134" s="500">
        <f>L134*$O$7+L134</f>
        <v>322.75753825191367</v>
      </c>
      <c r="P134" s="500">
        <f t="shared" si="110"/>
        <v>342.12299054702851</v>
      </c>
      <c r="Q134" s="500">
        <f t="shared" si="110"/>
        <v>362.65036997985021</v>
      </c>
      <c r="R134" s="500">
        <f t="shared" si="110"/>
        <v>384.40939217864121</v>
      </c>
    </row>
    <row r="135" spans="1:18" x14ac:dyDescent="0.2">
      <c r="A135" s="499"/>
      <c r="B135" s="272" t="s">
        <v>277</v>
      </c>
      <c r="C135" s="215">
        <v>205</v>
      </c>
      <c r="D135" s="120">
        <f t="shared" si="105"/>
        <v>246</v>
      </c>
      <c r="E135" s="121">
        <v>273.05</v>
      </c>
      <c r="F135" s="121">
        <v>306.8</v>
      </c>
      <c r="G135" s="121">
        <v>374.66</v>
      </c>
      <c r="H135" s="121">
        <v>422.2</v>
      </c>
      <c r="I135" s="539">
        <f>H135*$I$7+H135</f>
        <v>485.53</v>
      </c>
      <c r="J135" s="122">
        <f>I135*$J$7+I135</f>
        <v>522.62449199999992</v>
      </c>
      <c r="K135" s="500">
        <f t="shared" si="106"/>
        <v>556.59508397999991</v>
      </c>
      <c r="L135" s="500">
        <f t="shared" si="107"/>
        <v>594.66618772423192</v>
      </c>
      <c r="M135" s="500">
        <f t="shared" ref="M135" si="115">K135*$M$7+K135</f>
        <v>578.8588873391999</v>
      </c>
      <c r="N135" s="500">
        <f t="shared" ref="N135" si="116">K135*$N$7+K135</f>
        <v>567.7269856595999</v>
      </c>
      <c r="O135" s="500">
        <f>L135*$O$7+L135</f>
        <v>630.34615898768584</v>
      </c>
      <c r="P135" s="500">
        <f t="shared" si="110"/>
        <v>668.166928526947</v>
      </c>
      <c r="Q135" s="500">
        <f t="shared" si="110"/>
        <v>708.25694423856385</v>
      </c>
      <c r="R135" s="500">
        <f t="shared" si="110"/>
        <v>750.75236089287773</v>
      </c>
    </row>
    <row r="136" spans="1:18" x14ac:dyDescent="0.2">
      <c r="A136" s="499"/>
      <c r="B136" s="272" t="s">
        <v>278</v>
      </c>
      <c r="C136" s="215">
        <v>410</v>
      </c>
      <c r="D136" s="120">
        <f t="shared" si="105"/>
        <v>492</v>
      </c>
      <c r="E136" s="121">
        <v>546.1</v>
      </c>
      <c r="F136" s="121">
        <v>613.6</v>
      </c>
      <c r="G136" s="121">
        <v>749.43</v>
      </c>
      <c r="H136" s="121">
        <v>844.53</v>
      </c>
      <c r="I136" s="539">
        <f>H136*$I$7+H136</f>
        <v>971.20949999999993</v>
      </c>
      <c r="J136" s="122">
        <f>I136*$J$7+I136</f>
        <v>1045.4099057999999</v>
      </c>
      <c r="K136" s="500">
        <f t="shared" si="106"/>
        <v>1113.3615496769999</v>
      </c>
      <c r="L136" s="500">
        <f t="shared" si="107"/>
        <v>1189.5154796749066</v>
      </c>
      <c r="M136" s="500">
        <f t="shared" ref="M136" si="117">K136*$M$7+K136</f>
        <v>1157.8960116640799</v>
      </c>
      <c r="N136" s="500">
        <f t="shared" ref="N136" si="118">K136*$N$7+K136</f>
        <v>1135.6287806705398</v>
      </c>
      <c r="O136" s="500">
        <f>L136*$O$7+L136</f>
        <v>1260.8864084554009</v>
      </c>
      <c r="P136" s="500">
        <f t="shared" si="110"/>
        <v>1336.539592962725</v>
      </c>
      <c r="Q136" s="500">
        <f t="shared" si="110"/>
        <v>1416.7319685404884</v>
      </c>
      <c r="R136" s="500">
        <f t="shared" si="110"/>
        <v>1501.7358866529178</v>
      </c>
    </row>
    <row r="137" spans="1:18" x14ac:dyDescent="0.2">
      <c r="A137" s="499"/>
      <c r="B137" s="198"/>
      <c r="C137" s="275"/>
      <c r="D137" s="120"/>
      <c r="E137" s="121"/>
      <c r="F137" s="121"/>
      <c r="G137" s="52"/>
      <c r="H137" s="52"/>
      <c r="I137" s="344"/>
      <c r="J137" s="119"/>
      <c r="K137" s="518"/>
      <c r="L137" s="518"/>
      <c r="M137" s="518"/>
      <c r="N137" s="518"/>
      <c r="O137" s="518"/>
      <c r="P137" s="518"/>
      <c r="Q137" s="518"/>
      <c r="R137" s="518"/>
    </row>
    <row r="138" spans="1:18" x14ac:dyDescent="0.2">
      <c r="A138" s="499"/>
      <c r="B138" s="198" t="s">
        <v>279</v>
      </c>
      <c r="C138" s="215">
        <v>3</v>
      </c>
      <c r="D138" s="120">
        <f t="shared" si="105"/>
        <v>3.6</v>
      </c>
      <c r="E138" s="121">
        <v>4</v>
      </c>
      <c r="F138" s="121">
        <v>4.5</v>
      </c>
      <c r="G138" s="121">
        <v>5.5</v>
      </c>
      <c r="H138" s="121">
        <v>6.2</v>
      </c>
      <c r="I138" s="539">
        <f>H138*$I$7+H138</f>
        <v>7.13</v>
      </c>
      <c r="J138" s="122">
        <f>I138*$J$7+I138</f>
        <v>7.6747319999999997</v>
      </c>
      <c r="K138" s="500">
        <f>J138*$K$7+J138</f>
        <v>8.1735895799999998</v>
      </c>
      <c r="L138" s="500">
        <f>K138*$L$7+K138</f>
        <v>8.7326631072719998</v>
      </c>
      <c r="M138" s="500">
        <f t="shared" ref="M138" si="119">K138*$M$7+K138</f>
        <v>8.5005331632000001</v>
      </c>
      <c r="N138" s="500">
        <f t="shared" ref="N138" si="120">K138*$N$7+K138</f>
        <v>8.337061371599999</v>
      </c>
      <c r="O138" s="500">
        <f>L138*$O$7+L138</f>
        <v>9.2566228937083199</v>
      </c>
      <c r="P138" s="500">
        <f t="shared" si="110"/>
        <v>9.8120202673308192</v>
      </c>
      <c r="Q138" s="500">
        <f t="shared" si="110"/>
        <v>10.400741483370668</v>
      </c>
      <c r="R138" s="500">
        <f t="shared" si="110"/>
        <v>11.024785972372907</v>
      </c>
    </row>
    <row r="139" spans="1:18" ht="15.75" thickBot="1" x14ac:dyDescent="0.25">
      <c r="A139" s="506"/>
      <c r="B139" s="149"/>
      <c r="C139" s="276"/>
      <c r="D139" s="216"/>
      <c r="E139" s="60"/>
      <c r="F139" s="60"/>
      <c r="G139" s="60"/>
      <c r="H139" s="66"/>
      <c r="I139" s="543"/>
      <c r="J139" s="63"/>
      <c r="K139" s="517"/>
      <c r="L139" s="500">
        <f>K139*$L$7+K139</f>
        <v>0</v>
      </c>
      <c r="M139" s="500">
        <f t="shared" ref="M139" si="121">K139*$M$7+K139</f>
        <v>0</v>
      </c>
      <c r="N139" s="500">
        <f t="shared" ref="N139" si="122">K139*$N$7+K139</f>
        <v>0</v>
      </c>
      <c r="O139" s="500">
        <f>L139*$L$7+L139</f>
        <v>0</v>
      </c>
      <c r="P139" s="500">
        <f t="shared" si="110"/>
        <v>0</v>
      </c>
      <c r="Q139" s="500">
        <f t="shared" si="110"/>
        <v>0</v>
      </c>
      <c r="R139" s="500">
        <f t="shared" si="110"/>
        <v>0</v>
      </c>
    </row>
    <row r="140" spans="1:18" x14ac:dyDescent="0.2">
      <c r="A140" s="499"/>
      <c r="B140" s="732" t="s">
        <v>563</v>
      </c>
      <c r="C140" s="733"/>
      <c r="D140" s="277"/>
      <c r="E140" s="53"/>
      <c r="F140" s="53"/>
      <c r="I140" s="554"/>
      <c r="J140" s="555"/>
      <c r="K140" s="555"/>
      <c r="L140" s="556"/>
      <c r="M140" s="556"/>
      <c r="N140" s="556"/>
      <c r="O140" s="556"/>
      <c r="P140" s="556"/>
      <c r="Q140" s="556"/>
      <c r="R140" s="556"/>
    </row>
    <row r="141" spans="1:18" ht="20.25" customHeight="1" thickBot="1" x14ac:dyDescent="0.25">
      <c r="A141" s="499"/>
      <c r="B141" s="67"/>
      <c r="C141" s="278"/>
      <c r="D141" s="279"/>
      <c r="E141" s="53"/>
      <c r="F141" s="53"/>
      <c r="I141" s="557"/>
      <c r="J141" s="558"/>
      <c r="K141" s="558"/>
      <c r="L141" s="559"/>
      <c r="M141" s="559"/>
      <c r="N141" s="559"/>
      <c r="O141" s="559"/>
      <c r="P141" s="559"/>
      <c r="Q141" s="559"/>
      <c r="R141" s="559"/>
    </row>
    <row r="142" spans="1:18" ht="46.9" customHeight="1" x14ac:dyDescent="0.2">
      <c r="A142" s="497"/>
      <c r="B142" s="709" t="s">
        <v>238</v>
      </c>
      <c r="C142" s="73" t="s">
        <v>237</v>
      </c>
      <c r="D142" s="73" t="s">
        <v>237</v>
      </c>
      <c r="E142" s="268" t="s">
        <v>237</v>
      </c>
      <c r="F142" s="73" t="s">
        <v>237</v>
      </c>
      <c r="G142" s="73" t="s">
        <v>237</v>
      </c>
      <c r="H142" s="73" t="s">
        <v>237</v>
      </c>
      <c r="I142" s="354" t="s">
        <v>237</v>
      </c>
      <c r="J142" s="54" t="s">
        <v>237</v>
      </c>
      <c r="K142" s="54" t="s">
        <v>791</v>
      </c>
      <c r="L142" s="54" t="s">
        <v>1230</v>
      </c>
      <c r="M142" s="54" t="s">
        <v>791</v>
      </c>
      <c r="N142" s="54" t="s">
        <v>791</v>
      </c>
      <c r="O142" s="54" t="s">
        <v>1230</v>
      </c>
      <c r="P142" s="54" t="s">
        <v>1230</v>
      </c>
      <c r="Q142" s="54" t="s">
        <v>1230</v>
      </c>
      <c r="R142" s="54" t="s">
        <v>1230</v>
      </c>
    </row>
    <row r="143" spans="1:18" ht="24.6" customHeight="1" x14ac:dyDescent="0.2">
      <c r="A143" s="499"/>
      <c r="B143" s="694"/>
      <c r="C143" s="74" t="s">
        <v>218</v>
      </c>
      <c r="D143" s="74" t="s">
        <v>555</v>
      </c>
      <c r="E143" s="224" t="s">
        <v>556</v>
      </c>
      <c r="F143" s="71" t="s">
        <v>552</v>
      </c>
      <c r="G143" s="71" t="s">
        <v>553</v>
      </c>
      <c r="H143" s="71" t="s">
        <v>566</v>
      </c>
      <c r="I143" s="356" t="s">
        <v>593</v>
      </c>
      <c r="J143" s="71" t="s">
        <v>754</v>
      </c>
      <c r="K143" s="71" t="s">
        <v>772</v>
      </c>
      <c r="L143" s="71" t="s">
        <v>797</v>
      </c>
      <c r="M143" s="71" t="s">
        <v>797</v>
      </c>
      <c r="N143" s="71" t="s">
        <v>797</v>
      </c>
      <c r="O143" s="71" t="s">
        <v>908</v>
      </c>
      <c r="P143" s="71" t="s">
        <v>918</v>
      </c>
      <c r="Q143" s="71" t="s">
        <v>1259</v>
      </c>
      <c r="R143" s="71" t="s">
        <v>1260</v>
      </c>
    </row>
    <row r="144" spans="1:18" ht="25.9" customHeight="1" thickBot="1" x14ac:dyDescent="0.25">
      <c r="A144" s="506"/>
      <c r="B144" s="695"/>
      <c r="C144" s="131">
        <v>0.1</v>
      </c>
      <c r="D144" s="56">
        <v>0.2</v>
      </c>
      <c r="E144" s="56">
        <v>0.11</v>
      </c>
      <c r="F144" s="56">
        <v>0.06</v>
      </c>
      <c r="G144" s="56">
        <v>0.1</v>
      </c>
      <c r="H144" s="225" t="s">
        <v>557</v>
      </c>
      <c r="I144" s="535"/>
      <c r="J144" s="117" t="s">
        <v>220</v>
      </c>
      <c r="K144" s="117" t="s">
        <v>220</v>
      </c>
      <c r="L144" s="117" t="s">
        <v>220</v>
      </c>
      <c r="M144" s="117" t="s">
        <v>220</v>
      </c>
      <c r="N144" s="117" t="s">
        <v>220</v>
      </c>
      <c r="O144" s="117" t="s">
        <v>220</v>
      </c>
      <c r="P144" s="117" t="s">
        <v>220</v>
      </c>
      <c r="Q144" s="117" t="s">
        <v>220</v>
      </c>
      <c r="R144" s="117" t="s">
        <v>220</v>
      </c>
    </row>
    <row r="145" spans="1:18" ht="37.5" customHeight="1" x14ac:dyDescent="0.2">
      <c r="A145" s="497"/>
      <c r="B145" s="264" t="s">
        <v>703</v>
      </c>
      <c r="C145" s="62"/>
      <c r="D145" s="280"/>
      <c r="E145" s="62"/>
      <c r="F145" s="62"/>
      <c r="G145" s="62"/>
      <c r="H145" s="325" t="s">
        <v>220</v>
      </c>
      <c r="I145" s="580">
        <v>0.15</v>
      </c>
      <c r="J145" s="576">
        <v>7.6399999999999996E-2</v>
      </c>
      <c r="K145" s="496">
        <v>6.5000000000000002E-2</v>
      </c>
      <c r="L145" s="496">
        <v>6.8400000000000002E-2</v>
      </c>
      <c r="M145" s="496">
        <v>0.04</v>
      </c>
      <c r="N145" s="496">
        <v>0.02</v>
      </c>
      <c r="O145" s="496">
        <v>0.06</v>
      </c>
      <c r="P145" s="496">
        <v>0.06</v>
      </c>
      <c r="Q145" s="496">
        <v>0.06</v>
      </c>
      <c r="R145" s="496">
        <v>0.06</v>
      </c>
    </row>
    <row r="146" spans="1:18" ht="19.5" customHeight="1" x14ac:dyDescent="0.2">
      <c r="A146" s="499"/>
      <c r="B146" s="119"/>
      <c r="C146" s="52"/>
      <c r="D146" s="120"/>
      <c r="E146" s="52"/>
      <c r="F146" s="52"/>
      <c r="G146" s="52"/>
      <c r="H146" s="52"/>
      <c r="I146" s="344"/>
      <c r="J146" s="144"/>
      <c r="K146" s="517"/>
      <c r="L146" s="517"/>
      <c r="M146" s="517"/>
      <c r="N146" s="517"/>
      <c r="O146" s="517"/>
      <c r="P146" s="517"/>
      <c r="Q146" s="517"/>
      <c r="R146" s="517"/>
    </row>
    <row r="147" spans="1:18" ht="27.75" customHeight="1" x14ac:dyDescent="0.2">
      <c r="A147" s="499">
        <v>1.1000000000000001</v>
      </c>
      <c r="B147" s="198" t="s">
        <v>696</v>
      </c>
      <c r="C147" s="52"/>
      <c r="D147" s="120"/>
      <c r="E147" s="52"/>
      <c r="F147" s="52"/>
      <c r="G147" s="52"/>
      <c r="H147" s="52"/>
      <c r="I147" s="344"/>
      <c r="J147" s="144"/>
      <c r="K147" s="517"/>
      <c r="L147" s="517"/>
      <c r="M147" s="517"/>
      <c r="N147" s="517"/>
      <c r="O147" s="517"/>
      <c r="P147" s="517"/>
      <c r="Q147" s="517"/>
      <c r="R147" s="517"/>
    </row>
    <row r="148" spans="1:18" ht="19.899999999999999" customHeight="1" x14ac:dyDescent="0.2">
      <c r="A148" s="499" t="s">
        <v>601</v>
      </c>
      <c r="B148" s="198" t="s">
        <v>695</v>
      </c>
      <c r="C148" s="215">
        <v>779</v>
      </c>
      <c r="D148" s="120">
        <f>ROUND(C148*1.2,2)</f>
        <v>934.8</v>
      </c>
      <c r="E148" s="121">
        <f>ROUND(D148*1.11,1)</f>
        <v>1037.5999999999999</v>
      </c>
      <c r="F148" s="121">
        <v>1165.8</v>
      </c>
      <c r="G148" s="121">
        <v>1423.84</v>
      </c>
      <c r="H148" s="121">
        <v>1604.53</v>
      </c>
      <c r="I148" s="539">
        <f>H148*$I$7+H148</f>
        <v>1845.2094999999999</v>
      </c>
      <c r="J148" s="122">
        <f>I148*$J$7+I148</f>
        <v>1986.1835057999999</v>
      </c>
      <c r="K148" s="500">
        <f t="shared" ref="K148:K149" si="123">J148*$K$7+J148</f>
        <v>2115.2854336770001</v>
      </c>
      <c r="L148" s="500">
        <f t="shared" ref="L148:L149" si="124">K148*$L$7+K148</f>
        <v>2259.9709573405071</v>
      </c>
      <c r="M148" s="500">
        <f t="shared" ref="M148" si="125">K148*$M$7+K148</f>
        <v>2199.8968510240802</v>
      </c>
      <c r="N148" s="500">
        <f t="shared" ref="N148" si="126">K148*$N$7+K148</f>
        <v>2157.5911423505399</v>
      </c>
      <c r="O148" s="500">
        <f>L148*$O$7+L148</f>
        <v>2395.5692147809377</v>
      </c>
      <c r="P148" s="500">
        <f t="shared" ref="P148:R161" si="127">O148*$P$7+O148</f>
        <v>2539.3033676677942</v>
      </c>
      <c r="Q148" s="500">
        <f t="shared" si="127"/>
        <v>2691.6615697278617</v>
      </c>
      <c r="R148" s="500">
        <f t="shared" si="127"/>
        <v>2853.1612639115333</v>
      </c>
    </row>
    <row r="149" spans="1:18" ht="19.899999999999999" customHeight="1" x14ac:dyDescent="0.2">
      <c r="A149" s="499" t="s">
        <v>602</v>
      </c>
      <c r="B149" s="198" t="s">
        <v>694</v>
      </c>
      <c r="C149" s="215">
        <v>1049</v>
      </c>
      <c r="D149" s="120">
        <f>ROUND(C149*1.2,2)</f>
        <v>1258.8</v>
      </c>
      <c r="E149" s="121">
        <f>ROUND(D149*1.11,1)</f>
        <v>1397.3</v>
      </c>
      <c r="F149" s="121">
        <v>1570</v>
      </c>
      <c r="G149" s="121">
        <v>1917.52</v>
      </c>
      <c r="H149" s="121">
        <v>2160.85</v>
      </c>
      <c r="I149" s="539">
        <f>H149*$I$7+H149</f>
        <v>2484.9775</v>
      </c>
      <c r="J149" s="122">
        <f>I149*$J$7+I149</f>
        <v>2674.8297809999999</v>
      </c>
      <c r="K149" s="500">
        <f t="shared" si="123"/>
        <v>2848.6937167649999</v>
      </c>
      <c r="L149" s="500">
        <f t="shared" si="124"/>
        <v>3043.5443669917258</v>
      </c>
      <c r="M149" s="500">
        <f t="shared" ref="M149" si="128">K149*$M$7+K149</f>
        <v>2962.6414654355999</v>
      </c>
      <c r="N149" s="500">
        <f t="shared" ref="N149" si="129">K149*$N$7+K149</f>
        <v>2905.6675911002999</v>
      </c>
      <c r="O149" s="500">
        <f>L149*$O$7+L149</f>
        <v>3226.1570290112295</v>
      </c>
      <c r="P149" s="500">
        <f t="shared" si="127"/>
        <v>3419.726450751903</v>
      </c>
      <c r="Q149" s="500">
        <f t="shared" si="127"/>
        <v>3624.9100377970171</v>
      </c>
      <c r="R149" s="500">
        <f t="shared" si="127"/>
        <v>3842.4046400648381</v>
      </c>
    </row>
    <row r="150" spans="1:18" ht="19.899999999999999" customHeight="1" x14ac:dyDescent="0.2">
      <c r="A150" s="499"/>
      <c r="B150" s="119"/>
      <c r="C150" s="52"/>
      <c r="D150" s="120"/>
      <c r="E150" s="52"/>
      <c r="F150" s="121"/>
      <c r="G150" s="52"/>
      <c r="H150" s="121"/>
      <c r="I150" s="539"/>
      <c r="J150" s="122"/>
      <c r="K150" s="500"/>
      <c r="L150" s="500"/>
      <c r="M150" s="500"/>
      <c r="N150" s="500"/>
      <c r="O150" s="500"/>
      <c r="P150" s="500"/>
      <c r="Q150" s="500"/>
      <c r="R150" s="500"/>
    </row>
    <row r="151" spans="1:18" ht="19.899999999999999" customHeight="1" x14ac:dyDescent="0.2">
      <c r="A151" s="499">
        <v>2.2000000000000002</v>
      </c>
      <c r="B151" s="198" t="s">
        <v>706</v>
      </c>
      <c r="C151" s="215">
        <v>1881</v>
      </c>
      <c r="D151" s="120">
        <f>ROUND(C151*1.2,2)</f>
        <v>2257.1999999999998</v>
      </c>
      <c r="E151" s="121">
        <f>ROUND(D151*1.11,1)</f>
        <v>2505.5</v>
      </c>
      <c r="F151" s="121">
        <v>2815.2</v>
      </c>
      <c r="G151" s="121">
        <v>3438.27</v>
      </c>
      <c r="H151" s="121">
        <v>3874.59</v>
      </c>
      <c r="I151" s="539">
        <f>H151*$I$7+H151</f>
        <v>4455.7785000000003</v>
      </c>
      <c r="J151" s="122">
        <f>I151*$J$7+I151</f>
        <v>4796.1999774000005</v>
      </c>
      <c r="K151" s="500">
        <f t="shared" ref="K151:K153" si="130">J151*$K$7+J151</f>
        <v>5107.9529759310008</v>
      </c>
      <c r="L151" s="500">
        <f t="shared" ref="L151:L153" si="131">K151*$L$7+K151</f>
        <v>5457.3369594846808</v>
      </c>
      <c r="M151" s="500">
        <f t="shared" ref="M151" si="132">K151*$M$7+K151</f>
        <v>5312.2710949682405</v>
      </c>
      <c r="N151" s="500">
        <f t="shared" ref="N151" si="133">K151*$N$7+K151</f>
        <v>5210.1120354496206</v>
      </c>
      <c r="O151" s="500">
        <f>L151*$O$7+L151</f>
        <v>5784.777177053762</v>
      </c>
      <c r="P151" s="500">
        <f t="shared" si="127"/>
        <v>6131.8638076769876</v>
      </c>
      <c r="Q151" s="500">
        <f t="shared" si="127"/>
        <v>6499.7756361376069</v>
      </c>
      <c r="R151" s="500">
        <f t="shared" si="127"/>
        <v>6889.7621743058635</v>
      </c>
    </row>
    <row r="152" spans="1:18" ht="19.899999999999999" customHeight="1" x14ac:dyDescent="0.2">
      <c r="A152" s="499">
        <v>2.2999999999999998</v>
      </c>
      <c r="B152" s="198" t="s">
        <v>707</v>
      </c>
      <c r="C152" s="215">
        <v>7453</v>
      </c>
      <c r="D152" s="120">
        <f>ROUND(C152*1.2,2)</f>
        <v>8943.6</v>
      </c>
      <c r="E152" s="121">
        <f>ROUND(D152*1.11,1)</f>
        <v>9927.4</v>
      </c>
      <c r="F152" s="121">
        <v>11154.4</v>
      </c>
      <c r="G152" s="121">
        <v>13623.17</v>
      </c>
      <c r="H152" s="121">
        <v>15351.95</v>
      </c>
      <c r="I152" s="539">
        <f>H152*$I$7+H152</f>
        <v>17654.7425</v>
      </c>
      <c r="J152" s="122">
        <f>I152*$J$7+I152</f>
        <v>19003.564827000002</v>
      </c>
      <c r="K152" s="500">
        <f t="shared" si="130"/>
        <v>20238.796540755004</v>
      </c>
      <c r="L152" s="500">
        <f t="shared" si="131"/>
        <v>21623.130224142646</v>
      </c>
      <c r="M152" s="500">
        <f t="shared" ref="M152" si="134">K152*$M$7+K152</f>
        <v>21048.348402385203</v>
      </c>
      <c r="N152" s="500">
        <f t="shared" ref="N152" si="135">K152*$N$7+K152</f>
        <v>20643.572471570104</v>
      </c>
      <c r="O152" s="500">
        <f>L152*$O$7+L152</f>
        <v>22920.518037591206</v>
      </c>
      <c r="P152" s="500">
        <f t="shared" si="127"/>
        <v>24295.749119846678</v>
      </c>
      <c r="Q152" s="500">
        <f t="shared" si="127"/>
        <v>25753.494067037478</v>
      </c>
      <c r="R152" s="500">
        <f t="shared" si="127"/>
        <v>27298.703711059727</v>
      </c>
    </row>
    <row r="153" spans="1:18" ht="19.899999999999999" customHeight="1" x14ac:dyDescent="0.2">
      <c r="A153" s="499">
        <v>2.4</v>
      </c>
      <c r="B153" s="198" t="s">
        <v>708</v>
      </c>
      <c r="C153" s="215">
        <v>7453</v>
      </c>
      <c r="D153" s="120">
        <f>ROUND(C153*1.2,2)</f>
        <v>8943.6</v>
      </c>
      <c r="E153" s="121">
        <f>ROUND(D153*1.11,1)</f>
        <v>9927.4</v>
      </c>
      <c r="F153" s="121">
        <v>11154.4</v>
      </c>
      <c r="G153" s="121">
        <v>13623.17</v>
      </c>
      <c r="H153" s="121">
        <v>15351.95</v>
      </c>
      <c r="I153" s="539">
        <f>H153*$I$7+H153</f>
        <v>17654.7425</v>
      </c>
      <c r="J153" s="122">
        <f>I153*$J$7+I153</f>
        <v>19003.564827000002</v>
      </c>
      <c r="K153" s="500">
        <f t="shared" si="130"/>
        <v>20238.796540755004</v>
      </c>
      <c r="L153" s="500">
        <f t="shared" si="131"/>
        <v>21623.130224142646</v>
      </c>
      <c r="M153" s="500">
        <f t="shared" ref="M153" si="136">K153*$M$7+K153</f>
        <v>21048.348402385203</v>
      </c>
      <c r="N153" s="500">
        <f t="shared" ref="N153" si="137">K153*$N$7+K153</f>
        <v>20643.572471570104</v>
      </c>
      <c r="O153" s="500">
        <f>L153*$O$7+L153</f>
        <v>22920.518037591206</v>
      </c>
      <c r="P153" s="500">
        <f t="shared" si="127"/>
        <v>24295.749119846678</v>
      </c>
      <c r="Q153" s="500">
        <f t="shared" si="127"/>
        <v>25753.494067037478</v>
      </c>
      <c r="R153" s="500">
        <f t="shared" si="127"/>
        <v>27298.703711059727</v>
      </c>
    </row>
    <row r="154" spans="1:18" ht="19.899999999999999" customHeight="1" x14ac:dyDescent="0.2">
      <c r="A154" s="520">
        <v>3</v>
      </c>
      <c r="B154" s="198" t="s">
        <v>693</v>
      </c>
      <c r="C154" s="215"/>
      <c r="D154" s="120"/>
      <c r="E154" s="52"/>
      <c r="F154" s="121"/>
      <c r="G154" s="52"/>
      <c r="H154" s="121"/>
      <c r="I154" s="539"/>
      <c r="J154" s="122"/>
      <c r="K154" s="500"/>
      <c r="L154" s="500"/>
      <c r="M154" s="500"/>
      <c r="N154" s="500"/>
      <c r="O154" s="500"/>
      <c r="P154" s="500"/>
      <c r="Q154" s="500"/>
      <c r="R154" s="500"/>
    </row>
    <row r="155" spans="1:18" ht="19.899999999999999" customHeight="1" x14ac:dyDescent="0.2">
      <c r="A155" s="499">
        <v>3.1</v>
      </c>
      <c r="B155" s="198" t="s">
        <v>709</v>
      </c>
      <c r="C155" s="215">
        <v>1881</v>
      </c>
      <c r="D155" s="120">
        <f>ROUND(C155*1.2,2)</f>
        <v>2257.1999999999998</v>
      </c>
      <c r="E155" s="121">
        <f>ROUND(D155*1.11,1)</f>
        <v>2505.5</v>
      </c>
      <c r="F155" s="121">
        <v>2815.2</v>
      </c>
      <c r="G155" s="121">
        <v>3438.27</v>
      </c>
      <c r="H155" s="121">
        <v>3874.59</v>
      </c>
      <c r="I155" s="539">
        <f>H155*$I$7+H155</f>
        <v>4455.7785000000003</v>
      </c>
      <c r="J155" s="122">
        <f>I155*$J$7+I155</f>
        <v>4796.1999774000005</v>
      </c>
      <c r="K155" s="500">
        <f t="shared" ref="K155:K159" si="138">J155*$K$7+J155</f>
        <v>5107.9529759310008</v>
      </c>
      <c r="L155" s="500">
        <f t="shared" ref="L155:L159" si="139">K155*$L$7+K155</f>
        <v>5457.3369594846808</v>
      </c>
      <c r="M155" s="500">
        <f t="shared" ref="M155" si="140">K155*$M$7+K155</f>
        <v>5312.2710949682405</v>
      </c>
      <c r="N155" s="500">
        <f t="shared" ref="N155" si="141">K155*$N$7+K155</f>
        <v>5210.1120354496206</v>
      </c>
      <c r="O155" s="500">
        <f>L155*$O$7+L155</f>
        <v>5784.777177053762</v>
      </c>
      <c r="P155" s="500">
        <f t="shared" si="127"/>
        <v>6131.8638076769876</v>
      </c>
      <c r="Q155" s="500">
        <f t="shared" si="127"/>
        <v>6499.7756361376069</v>
      </c>
      <c r="R155" s="500">
        <f t="shared" si="127"/>
        <v>6889.7621743058635</v>
      </c>
    </row>
    <row r="156" spans="1:18" ht="19.899999999999999" customHeight="1" x14ac:dyDescent="0.2">
      <c r="A156" s="499">
        <v>3.2</v>
      </c>
      <c r="B156" s="198" t="s">
        <v>710</v>
      </c>
      <c r="C156" s="215">
        <v>143</v>
      </c>
      <c r="D156" s="120">
        <f>ROUND(C156*1.2,2)</f>
        <v>171.6</v>
      </c>
      <c r="E156" s="121">
        <f>ROUND(D156*1.11,1)</f>
        <v>190.5</v>
      </c>
      <c r="F156" s="121">
        <v>214</v>
      </c>
      <c r="G156" s="121">
        <v>261.36</v>
      </c>
      <c r="H156" s="121">
        <v>294.52999999999997</v>
      </c>
      <c r="I156" s="539">
        <f>H156*$I$7+H156</f>
        <v>338.70949999999999</v>
      </c>
      <c r="J156" s="122">
        <f>I156*$J$7+I156</f>
        <v>364.58690580000001</v>
      </c>
      <c r="K156" s="500">
        <f t="shared" si="138"/>
        <v>388.28505467700001</v>
      </c>
      <c r="L156" s="500">
        <f t="shared" si="139"/>
        <v>414.8437524169068</v>
      </c>
      <c r="M156" s="500">
        <f t="shared" ref="M156" si="142">K156*$M$7+K156</f>
        <v>403.81645686408001</v>
      </c>
      <c r="N156" s="500">
        <f t="shared" ref="N156" si="143">K156*$N$7+K156</f>
        <v>396.05075577053998</v>
      </c>
      <c r="O156" s="500">
        <f>L156*$O$7+L156</f>
        <v>439.73437756192118</v>
      </c>
      <c r="P156" s="500">
        <f t="shared" si="127"/>
        <v>466.11844021563644</v>
      </c>
      <c r="Q156" s="500">
        <f t="shared" si="127"/>
        <v>494.0855466285746</v>
      </c>
      <c r="R156" s="500">
        <f t="shared" si="127"/>
        <v>523.73067942628904</v>
      </c>
    </row>
    <row r="157" spans="1:18" ht="19.899999999999999" customHeight="1" x14ac:dyDescent="0.2">
      <c r="A157" s="499">
        <v>3.3</v>
      </c>
      <c r="B157" s="198" t="s">
        <v>711</v>
      </c>
      <c r="C157" s="215">
        <v>187</v>
      </c>
      <c r="D157" s="120">
        <f>ROUND(C157*1.2,2)</f>
        <v>224.4</v>
      </c>
      <c r="E157" s="121">
        <f>ROUND(D157*1.11,1)</f>
        <v>249.1</v>
      </c>
      <c r="F157" s="121">
        <v>279.89999999999998</v>
      </c>
      <c r="G157" s="121">
        <v>341.88</v>
      </c>
      <c r="H157" s="121">
        <v>385.26</v>
      </c>
      <c r="I157" s="539">
        <f>H157*$I$7+H157</f>
        <v>443.04899999999998</v>
      </c>
      <c r="J157" s="122">
        <f>I157*$J$7+I157</f>
        <v>476.89794359999996</v>
      </c>
      <c r="K157" s="500">
        <f t="shared" si="138"/>
        <v>507.89630993399999</v>
      </c>
      <c r="L157" s="500">
        <f t="shared" si="139"/>
        <v>542.63641753348554</v>
      </c>
      <c r="M157" s="500">
        <f t="shared" ref="M157" si="144">K157*$M$7+K157</f>
        <v>528.21216233135999</v>
      </c>
      <c r="N157" s="500">
        <f t="shared" ref="N157" si="145">K157*$N$7+K157</f>
        <v>518.05423613267999</v>
      </c>
      <c r="O157" s="500">
        <f>L157*$O$7+L157</f>
        <v>575.19460258549464</v>
      </c>
      <c r="P157" s="500">
        <f t="shared" si="127"/>
        <v>609.70627874062427</v>
      </c>
      <c r="Q157" s="500">
        <f t="shared" si="127"/>
        <v>646.28865546506177</v>
      </c>
      <c r="R157" s="500">
        <f t="shared" si="127"/>
        <v>685.06597479296545</v>
      </c>
    </row>
    <row r="158" spans="1:18" ht="19.899999999999999" customHeight="1" x14ac:dyDescent="0.2">
      <c r="A158" s="499"/>
      <c r="B158" s="119" t="s">
        <v>564</v>
      </c>
      <c r="C158" s="215"/>
      <c r="D158" s="120"/>
      <c r="E158" s="52"/>
      <c r="F158" s="121">
        <v>279.89999999999998</v>
      </c>
      <c r="G158" s="121">
        <v>341.88</v>
      </c>
      <c r="H158" s="121">
        <v>385.26</v>
      </c>
      <c r="I158" s="539">
        <f>H158*$I$7+H158</f>
        <v>443.04899999999998</v>
      </c>
      <c r="J158" s="122">
        <f>I158*$J$7+I158</f>
        <v>476.89794359999996</v>
      </c>
      <c r="K158" s="500">
        <f t="shared" si="138"/>
        <v>507.89630993399999</v>
      </c>
      <c r="L158" s="500">
        <f t="shared" si="139"/>
        <v>542.63641753348554</v>
      </c>
      <c r="M158" s="500">
        <f t="shared" ref="M158" si="146">K158*$M$7+K158</f>
        <v>528.21216233135999</v>
      </c>
      <c r="N158" s="500">
        <f t="shared" ref="N158" si="147">K158*$N$7+K158</f>
        <v>518.05423613267999</v>
      </c>
      <c r="O158" s="500">
        <f>L158*$O$7+L158</f>
        <v>575.19460258549464</v>
      </c>
      <c r="P158" s="500">
        <f t="shared" si="127"/>
        <v>609.70627874062427</v>
      </c>
      <c r="Q158" s="500">
        <f t="shared" si="127"/>
        <v>646.28865546506177</v>
      </c>
      <c r="R158" s="500">
        <f t="shared" si="127"/>
        <v>685.06597479296545</v>
      </c>
    </row>
    <row r="159" spans="1:18" ht="30.75" customHeight="1" x14ac:dyDescent="0.2">
      <c r="A159" s="499">
        <v>3.4</v>
      </c>
      <c r="B159" s="198" t="s">
        <v>712</v>
      </c>
      <c r="C159" s="215">
        <v>187</v>
      </c>
      <c r="D159" s="120">
        <f>ROUND(C159*1.2,2)</f>
        <v>224.4</v>
      </c>
      <c r="E159" s="121">
        <f>ROUND(D159*1.11,1)</f>
        <v>249.1</v>
      </c>
      <c r="F159" s="121">
        <v>279.89999999999998</v>
      </c>
      <c r="G159" s="121">
        <v>341.88</v>
      </c>
      <c r="H159" s="121">
        <v>385.26</v>
      </c>
      <c r="I159" s="539">
        <f>H159*$I$7+H159</f>
        <v>443.04899999999998</v>
      </c>
      <c r="J159" s="122">
        <f>I159*$J$7+I159</f>
        <v>476.89794359999996</v>
      </c>
      <c r="K159" s="500">
        <f t="shared" si="138"/>
        <v>507.89630993399999</v>
      </c>
      <c r="L159" s="500">
        <f t="shared" si="139"/>
        <v>542.63641753348554</v>
      </c>
      <c r="M159" s="500">
        <f t="shared" ref="M159" si="148">K159*$M$7+K159</f>
        <v>528.21216233135999</v>
      </c>
      <c r="N159" s="500">
        <f t="shared" ref="N159" si="149">K159*$N$7+K159</f>
        <v>518.05423613267999</v>
      </c>
      <c r="O159" s="500">
        <f>L159*$O$7+L159</f>
        <v>575.19460258549464</v>
      </c>
      <c r="P159" s="500">
        <f t="shared" si="127"/>
        <v>609.70627874062427</v>
      </c>
      <c r="Q159" s="500">
        <f t="shared" si="127"/>
        <v>646.28865546506177</v>
      </c>
      <c r="R159" s="500">
        <f t="shared" si="127"/>
        <v>685.06597479296545</v>
      </c>
    </row>
    <row r="160" spans="1:18" ht="19.899999999999999" customHeight="1" x14ac:dyDescent="0.2">
      <c r="A160" s="499"/>
      <c r="B160" s="119" t="s">
        <v>688</v>
      </c>
      <c r="C160" s="215"/>
      <c r="D160" s="120"/>
      <c r="E160" s="52"/>
      <c r="F160" s="121"/>
      <c r="G160" s="52"/>
      <c r="H160" s="121"/>
      <c r="I160" s="539"/>
      <c r="J160" s="122"/>
      <c r="K160" s="500"/>
      <c r="L160" s="500"/>
      <c r="M160" s="500"/>
      <c r="N160" s="500"/>
      <c r="O160" s="500"/>
      <c r="P160" s="500"/>
      <c r="Q160" s="500"/>
      <c r="R160" s="500"/>
    </row>
    <row r="161" spans="1:18" ht="31.5" customHeight="1" x14ac:dyDescent="0.2">
      <c r="A161" s="499">
        <v>3.5</v>
      </c>
      <c r="B161" s="198" t="s">
        <v>713</v>
      </c>
      <c r="C161" s="215">
        <v>187</v>
      </c>
      <c r="D161" s="120">
        <f>ROUND(C161*1.2,2)</f>
        <v>224.4</v>
      </c>
      <c r="E161" s="121">
        <f>ROUND(D161*1.11,1)</f>
        <v>249.1</v>
      </c>
      <c r="F161" s="121">
        <v>279.89999999999998</v>
      </c>
      <c r="G161" s="121">
        <v>341.88</v>
      </c>
      <c r="H161" s="121">
        <v>385.26</v>
      </c>
      <c r="I161" s="539">
        <f>H161*$I$7+H161</f>
        <v>443.04899999999998</v>
      </c>
      <c r="J161" s="122">
        <f>I161*$J$7+I161</f>
        <v>476.89794359999996</v>
      </c>
      <c r="K161" s="500">
        <f>J161*$K$7+J161</f>
        <v>507.89630993399999</v>
      </c>
      <c r="L161" s="500">
        <f>K161*$L$7+K161</f>
        <v>542.63641753348554</v>
      </c>
      <c r="M161" s="500">
        <f t="shared" ref="M161" si="150">K161*$M$7+K161</f>
        <v>528.21216233135999</v>
      </c>
      <c r="N161" s="500">
        <f t="shared" ref="N161" si="151">K161*$N$7+K161</f>
        <v>518.05423613267999</v>
      </c>
      <c r="O161" s="500">
        <f>L161*$O$7+L161</f>
        <v>575.19460258549464</v>
      </c>
      <c r="P161" s="500">
        <f t="shared" si="127"/>
        <v>609.70627874062427</v>
      </c>
      <c r="Q161" s="500">
        <f t="shared" si="127"/>
        <v>646.28865546506177</v>
      </c>
      <c r="R161" s="500">
        <f t="shared" si="127"/>
        <v>685.06597479296545</v>
      </c>
    </row>
    <row r="162" spans="1:18" ht="19.899999999999999" customHeight="1" thickBot="1" x14ac:dyDescent="0.25">
      <c r="A162" s="499"/>
      <c r="B162" s="119" t="s">
        <v>705</v>
      </c>
      <c r="C162" s="215"/>
      <c r="D162" s="120"/>
      <c r="E162" s="52"/>
      <c r="F162" s="121"/>
      <c r="G162" s="52"/>
      <c r="H162" s="52"/>
      <c r="I162" s="344"/>
      <c r="J162" s="119"/>
      <c r="K162" s="518"/>
      <c r="L162" s="518"/>
      <c r="M162" s="518"/>
      <c r="N162" s="518"/>
      <c r="O162" s="518"/>
      <c r="P162" s="518"/>
      <c r="Q162" s="518"/>
      <c r="R162" s="518"/>
    </row>
    <row r="163" spans="1:18" ht="19.899999999999999" hidden="1" customHeight="1" x14ac:dyDescent="0.2">
      <c r="A163" s="499"/>
      <c r="B163" s="119" t="s">
        <v>688</v>
      </c>
      <c r="C163" s="215"/>
      <c r="D163" s="120"/>
      <c r="E163" s="52"/>
      <c r="F163" s="121"/>
      <c r="G163" s="52"/>
      <c r="H163" s="52"/>
      <c r="I163" s="344"/>
      <c r="J163" s="119"/>
      <c r="K163" s="518"/>
      <c r="L163" s="518"/>
      <c r="M163" s="518"/>
      <c r="N163" s="518"/>
      <c r="O163" s="518"/>
      <c r="P163" s="518"/>
      <c r="Q163" s="518"/>
      <c r="R163" s="518"/>
    </row>
    <row r="164" spans="1:18" ht="19.899999999999999" hidden="1" customHeight="1" thickBot="1" x14ac:dyDescent="0.25">
      <c r="A164" s="506"/>
      <c r="B164" s="128"/>
      <c r="C164" s="215"/>
      <c r="D164" s="120"/>
      <c r="E164" s="52"/>
      <c r="F164" s="121"/>
      <c r="G164" s="52"/>
      <c r="H164" s="52"/>
      <c r="I164" s="344"/>
      <c r="J164" s="119"/>
      <c r="K164" s="518"/>
      <c r="L164" s="518"/>
      <c r="M164" s="518"/>
      <c r="N164" s="518"/>
      <c r="O164" s="518"/>
      <c r="P164" s="518"/>
      <c r="Q164" s="518"/>
      <c r="R164" s="518"/>
    </row>
    <row r="165" spans="1:18" ht="19.899999999999999" customHeight="1" x14ac:dyDescent="0.2">
      <c r="A165" s="497"/>
      <c r="B165" s="264" t="s">
        <v>704</v>
      </c>
      <c r="C165" s="124"/>
      <c r="D165" s="120"/>
      <c r="E165" s="52"/>
      <c r="F165" s="120"/>
      <c r="G165" s="52"/>
      <c r="H165" s="52"/>
      <c r="I165" s="344"/>
      <c r="J165" s="119"/>
      <c r="K165" s="518"/>
      <c r="L165" s="518"/>
      <c r="M165" s="518"/>
      <c r="N165" s="518"/>
      <c r="O165" s="518"/>
      <c r="P165" s="518"/>
      <c r="Q165" s="518"/>
      <c r="R165" s="518"/>
    </row>
    <row r="166" spans="1:18" ht="19.899999999999999" customHeight="1" x14ac:dyDescent="0.2">
      <c r="A166" s="499"/>
      <c r="B166" s="119"/>
      <c r="C166" s="124"/>
      <c r="D166" s="120"/>
      <c r="E166" s="52"/>
      <c r="F166" s="120"/>
      <c r="G166" s="52"/>
      <c r="H166" s="52"/>
      <c r="I166" s="344"/>
      <c r="J166" s="119"/>
      <c r="K166" s="518"/>
      <c r="L166" s="518"/>
      <c r="M166" s="518"/>
      <c r="N166" s="518"/>
      <c r="O166" s="518"/>
      <c r="P166" s="518"/>
      <c r="Q166" s="518"/>
      <c r="R166" s="518"/>
    </row>
    <row r="167" spans="1:18" ht="54.75" customHeight="1" x14ac:dyDescent="0.2">
      <c r="A167" s="520">
        <v>4</v>
      </c>
      <c r="B167" s="198" t="s">
        <v>689</v>
      </c>
      <c r="C167" s="124"/>
      <c r="D167" s="120"/>
      <c r="E167" s="52"/>
      <c r="F167" s="52"/>
      <c r="G167" s="52"/>
      <c r="H167" s="52"/>
      <c r="I167" s="354" t="s">
        <v>594</v>
      </c>
      <c r="J167" s="312" t="s">
        <v>594</v>
      </c>
      <c r="K167" s="521" t="s">
        <v>594</v>
      </c>
      <c r="L167" s="521" t="s">
        <v>594</v>
      </c>
      <c r="M167" s="521" t="s">
        <v>594</v>
      </c>
      <c r="N167" s="521" t="s">
        <v>594</v>
      </c>
      <c r="O167" s="521" t="s">
        <v>594</v>
      </c>
      <c r="P167" s="521" t="s">
        <v>594</v>
      </c>
      <c r="Q167" s="521" t="s">
        <v>594</v>
      </c>
      <c r="R167" s="521" t="s">
        <v>594</v>
      </c>
    </row>
    <row r="168" spans="1:18" ht="19.899999999999999" customHeight="1" x14ac:dyDescent="0.2">
      <c r="A168" s="499"/>
      <c r="B168" s="198" t="s">
        <v>574</v>
      </c>
      <c r="C168" s="124"/>
      <c r="D168" s="120"/>
      <c r="E168" s="52"/>
      <c r="F168" s="52"/>
      <c r="G168" s="52"/>
      <c r="H168" s="52"/>
      <c r="I168" s="344"/>
      <c r="J168" s="119"/>
      <c r="K168" s="518"/>
      <c r="L168" s="518"/>
      <c r="M168" s="518"/>
      <c r="N168" s="518"/>
      <c r="O168" s="518"/>
      <c r="P168" s="518"/>
      <c r="Q168" s="518"/>
      <c r="R168" s="518"/>
    </row>
    <row r="169" spans="1:18" ht="50.25" customHeight="1" x14ac:dyDescent="0.2">
      <c r="A169" s="499">
        <v>4.0999999999999996</v>
      </c>
      <c r="B169" s="198" t="s">
        <v>690</v>
      </c>
      <c r="C169" s="281" t="s">
        <v>199</v>
      </c>
      <c r="D169" s="141" t="s">
        <v>199</v>
      </c>
      <c r="E169" s="141" t="s">
        <v>199</v>
      </c>
      <c r="F169" s="141" t="s">
        <v>199</v>
      </c>
      <c r="G169" s="141" t="s">
        <v>594</v>
      </c>
      <c r="H169" s="141" t="s">
        <v>594</v>
      </c>
      <c r="I169" s="354" t="s">
        <v>594</v>
      </c>
      <c r="J169" s="312" t="s">
        <v>594</v>
      </c>
      <c r="K169" s="521" t="s">
        <v>594</v>
      </c>
      <c r="L169" s="521" t="s">
        <v>594</v>
      </c>
      <c r="M169" s="521" t="s">
        <v>594</v>
      </c>
      <c r="N169" s="521" t="s">
        <v>594</v>
      </c>
      <c r="O169" s="521" t="s">
        <v>594</v>
      </c>
      <c r="P169" s="521" t="s">
        <v>594</v>
      </c>
      <c r="Q169" s="521" t="s">
        <v>594</v>
      </c>
      <c r="R169" s="521" t="s">
        <v>594</v>
      </c>
    </row>
    <row r="170" spans="1:18" ht="48.75" customHeight="1" x14ac:dyDescent="0.2">
      <c r="A170" s="499">
        <v>4.2</v>
      </c>
      <c r="B170" s="282" t="s">
        <v>691</v>
      </c>
      <c r="C170" s="124"/>
      <c r="D170" s="120"/>
      <c r="E170" s="52"/>
      <c r="F170" s="52"/>
      <c r="G170" s="52"/>
      <c r="H170" s="52"/>
      <c r="I170" s="354" t="s">
        <v>594</v>
      </c>
      <c r="J170" s="312" t="s">
        <v>594</v>
      </c>
      <c r="K170" s="521" t="s">
        <v>594</v>
      </c>
      <c r="L170" s="521" t="s">
        <v>594</v>
      </c>
      <c r="M170" s="521" t="s">
        <v>594</v>
      </c>
      <c r="N170" s="521" t="s">
        <v>594</v>
      </c>
      <c r="O170" s="521" t="s">
        <v>594</v>
      </c>
      <c r="P170" s="521" t="s">
        <v>594</v>
      </c>
      <c r="Q170" s="521" t="s">
        <v>594</v>
      </c>
      <c r="R170" s="521" t="s">
        <v>594</v>
      </c>
    </row>
    <row r="171" spans="1:18" x14ac:dyDescent="0.2">
      <c r="A171" s="499"/>
      <c r="B171" s="198" t="s">
        <v>573</v>
      </c>
      <c r="C171" s="124"/>
      <c r="D171" s="120"/>
      <c r="E171" s="52"/>
      <c r="F171" s="52"/>
      <c r="G171" s="52"/>
      <c r="H171" s="52"/>
      <c r="I171" s="344"/>
      <c r="J171" s="119"/>
      <c r="K171" s="518"/>
      <c r="L171" s="518"/>
      <c r="M171" s="518"/>
      <c r="N171" s="518"/>
      <c r="O171" s="518"/>
      <c r="P171" s="518"/>
      <c r="Q171" s="518"/>
      <c r="R171" s="518"/>
    </row>
    <row r="172" spans="1:18" ht="46.5" customHeight="1" x14ac:dyDescent="0.2">
      <c r="A172" s="499">
        <v>4.3</v>
      </c>
      <c r="B172" s="198" t="s">
        <v>692</v>
      </c>
      <c r="C172" s="124"/>
      <c r="D172" s="120"/>
      <c r="E172" s="52"/>
      <c r="F172" s="52"/>
      <c r="G172" s="52"/>
      <c r="H172" s="52"/>
      <c r="I172" s="354" t="s">
        <v>594</v>
      </c>
      <c r="J172" s="312" t="s">
        <v>594</v>
      </c>
      <c r="K172" s="521" t="s">
        <v>594</v>
      </c>
      <c r="L172" s="521" t="s">
        <v>594</v>
      </c>
      <c r="M172" s="521" t="s">
        <v>594</v>
      </c>
      <c r="N172" s="521" t="s">
        <v>594</v>
      </c>
      <c r="O172" s="521" t="s">
        <v>594</v>
      </c>
      <c r="P172" s="521" t="s">
        <v>594</v>
      </c>
      <c r="Q172" s="521" t="s">
        <v>594</v>
      </c>
      <c r="R172" s="521" t="s">
        <v>594</v>
      </c>
    </row>
    <row r="173" spans="1:18" ht="15.75" thickBot="1" x14ac:dyDescent="0.25">
      <c r="A173" s="506"/>
      <c r="B173" s="149"/>
      <c r="C173" s="216"/>
      <c r="D173" s="60"/>
      <c r="E173" s="60"/>
      <c r="F173" s="60"/>
      <c r="G173" s="60"/>
      <c r="H173" s="60"/>
      <c r="I173" s="542"/>
      <c r="J173" s="128"/>
      <c r="K173" s="522"/>
      <c r="L173" s="522"/>
      <c r="M173" s="522"/>
      <c r="N173" s="522"/>
      <c r="O173" s="522"/>
      <c r="P173" s="522"/>
      <c r="Q173" s="522"/>
      <c r="R173" s="522"/>
    </row>
    <row r="174" spans="1:18" x14ac:dyDescent="0.2">
      <c r="A174" s="499"/>
      <c r="B174" s="8" t="s">
        <v>256</v>
      </c>
      <c r="C174" s="210"/>
      <c r="D174" s="53"/>
      <c r="E174" s="53"/>
      <c r="F174" s="53"/>
      <c r="I174" s="543"/>
      <c r="J174" s="63"/>
      <c r="K174" s="517"/>
      <c r="L174" s="517"/>
      <c r="M174" s="517"/>
      <c r="N174" s="517"/>
      <c r="O174" s="517"/>
      <c r="P174" s="517"/>
      <c r="Q174" s="517"/>
      <c r="R174" s="517"/>
    </row>
    <row r="175" spans="1:18" ht="19.899999999999999" customHeight="1" thickBot="1" x14ac:dyDescent="0.25">
      <c r="A175" s="499"/>
      <c r="B175" s="67"/>
      <c r="C175" s="210"/>
      <c r="D175" s="68"/>
      <c r="I175" s="543"/>
      <c r="J175" s="63"/>
      <c r="K175" s="517"/>
      <c r="L175" s="517"/>
      <c r="M175" s="517"/>
      <c r="N175" s="517"/>
      <c r="O175" s="517"/>
      <c r="P175" s="517"/>
      <c r="Q175" s="517"/>
      <c r="R175" s="517"/>
    </row>
    <row r="176" spans="1:18" ht="39.6" customHeight="1" x14ac:dyDescent="0.2">
      <c r="A176" s="497"/>
      <c r="B176" s="709" t="s">
        <v>238</v>
      </c>
      <c r="C176" s="54" t="s">
        <v>237</v>
      </c>
      <c r="D176" s="54" t="s">
        <v>237</v>
      </c>
      <c r="E176" s="54" t="s">
        <v>237</v>
      </c>
      <c r="F176" s="73" t="s">
        <v>237</v>
      </c>
      <c r="G176" s="73" t="s">
        <v>237</v>
      </c>
      <c r="H176" s="73" t="s">
        <v>237</v>
      </c>
      <c r="I176" s="331" t="s">
        <v>237</v>
      </c>
      <c r="J176" s="54" t="s">
        <v>237</v>
      </c>
      <c r="K176" s="54" t="s">
        <v>791</v>
      </c>
      <c r="L176" s="54" t="s">
        <v>1230</v>
      </c>
      <c r="M176" s="54" t="s">
        <v>791</v>
      </c>
      <c r="N176" s="54" t="s">
        <v>791</v>
      </c>
      <c r="O176" s="54" t="s">
        <v>1230</v>
      </c>
      <c r="P176" s="54" t="s">
        <v>1230</v>
      </c>
      <c r="Q176" s="54" t="s">
        <v>1230</v>
      </c>
      <c r="R176" s="54" t="s">
        <v>1230</v>
      </c>
    </row>
    <row r="177" spans="1:18" ht="19.899999999999999" customHeight="1" x14ac:dyDescent="0.2">
      <c r="A177" s="499"/>
      <c r="B177" s="694"/>
      <c r="C177" s="141" t="s">
        <v>218</v>
      </c>
      <c r="D177" s="141" t="s">
        <v>555</v>
      </c>
      <c r="E177" s="283" t="s">
        <v>556</v>
      </c>
      <c r="F177" s="71" t="s">
        <v>552</v>
      </c>
      <c r="G177" s="71" t="s">
        <v>553</v>
      </c>
      <c r="H177" s="71" t="s">
        <v>566</v>
      </c>
      <c r="I177" s="356" t="s">
        <v>593</v>
      </c>
      <c r="J177" s="71" t="s">
        <v>754</v>
      </c>
      <c r="K177" s="71" t="s">
        <v>772</v>
      </c>
      <c r="L177" s="71" t="s">
        <v>797</v>
      </c>
      <c r="M177" s="71" t="s">
        <v>797</v>
      </c>
      <c r="N177" s="71" t="s">
        <v>797</v>
      </c>
      <c r="O177" s="71" t="s">
        <v>908</v>
      </c>
      <c r="P177" s="71" t="s">
        <v>918</v>
      </c>
      <c r="Q177" s="71" t="s">
        <v>1259</v>
      </c>
      <c r="R177" s="71" t="s">
        <v>1260</v>
      </c>
    </row>
    <row r="178" spans="1:18" ht="15.75" thickBot="1" x14ac:dyDescent="0.25">
      <c r="A178" s="506"/>
      <c r="B178" s="695"/>
      <c r="C178" s="131">
        <v>0.1</v>
      </c>
      <c r="D178" s="56">
        <v>0.2</v>
      </c>
      <c r="E178" s="56">
        <v>0.11</v>
      </c>
      <c r="F178" s="56">
        <v>0.06</v>
      </c>
      <c r="G178" s="56">
        <v>0.1</v>
      </c>
      <c r="H178" s="225" t="s">
        <v>557</v>
      </c>
      <c r="I178" s="535"/>
      <c r="J178" s="117" t="s">
        <v>220</v>
      </c>
      <c r="K178" s="117" t="s">
        <v>220</v>
      </c>
      <c r="L178" s="117" t="s">
        <v>220</v>
      </c>
      <c r="M178" s="117" t="s">
        <v>220</v>
      </c>
      <c r="N178" s="117" t="s">
        <v>220</v>
      </c>
      <c r="O178" s="117" t="s">
        <v>220</v>
      </c>
      <c r="P178" s="117" t="s">
        <v>220</v>
      </c>
      <c r="Q178" s="117" t="s">
        <v>220</v>
      </c>
      <c r="R178" s="117" t="s">
        <v>220</v>
      </c>
    </row>
    <row r="179" spans="1:18" ht="26.25" customHeight="1" x14ac:dyDescent="0.2">
      <c r="A179" s="497"/>
      <c r="B179" s="152" t="s">
        <v>369</v>
      </c>
      <c r="C179" s="284"/>
      <c r="D179" s="284"/>
      <c r="E179" s="211"/>
      <c r="F179" s="211"/>
      <c r="G179" s="62"/>
      <c r="H179" s="325" t="s">
        <v>220</v>
      </c>
      <c r="I179" s="580">
        <v>0.15</v>
      </c>
      <c r="J179" s="576">
        <v>7.6399999999999996E-2</v>
      </c>
      <c r="K179" s="496">
        <v>6.5000000000000002E-2</v>
      </c>
      <c r="L179" s="496">
        <v>6.8400000000000002E-2</v>
      </c>
      <c r="M179" s="496">
        <v>0.04</v>
      </c>
      <c r="N179" s="496">
        <v>0.02</v>
      </c>
      <c r="O179" s="496">
        <v>0.06</v>
      </c>
      <c r="P179" s="496">
        <v>0.06</v>
      </c>
      <c r="Q179" s="496">
        <v>0.06</v>
      </c>
      <c r="R179" s="496">
        <v>0.06</v>
      </c>
    </row>
    <row r="180" spans="1:18" ht="39.75" customHeight="1" x14ac:dyDescent="0.2">
      <c r="A180" s="499"/>
      <c r="B180" s="198" t="s">
        <v>536</v>
      </c>
      <c r="C180" s="285"/>
      <c r="D180" s="285"/>
      <c r="E180" s="120"/>
      <c r="F180" s="121">
        <v>215.2</v>
      </c>
      <c r="G180" s="121">
        <v>262.79000000000002</v>
      </c>
      <c r="H180" s="121">
        <v>296.14</v>
      </c>
      <c r="I180" s="539">
        <f t="shared" ref="I180:I187" si="152">H180*$I$7+H180</f>
        <v>340.56099999999998</v>
      </c>
      <c r="J180" s="122">
        <f t="shared" ref="J180:J187" si="153">I180*$J$7+I180</f>
        <v>366.57986039999997</v>
      </c>
      <c r="K180" s="500">
        <f t="shared" ref="K180:K187" si="154">J180*$K$7+J180</f>
        <v>390.40755132599998</v>
      </c>
      <c r="L180" s="500">
        <f t="shared" ref="L180:L187" si="155">K180*$L$7+K180</f>
        <v>417.1114278366984</v>
      </c>
      <c r="M180" s="500">
        <f t="shared" ref="M180" si="156">K180*$M$7+K180</f>
        <v>406.02385337903996</v>
      </c>
      <c r="N180" s="500">
        <f t="shared" ref="N180" si="157">K180*$N$7+K180</f>
        <v>398.21570235252</v>
      </c>
      <c r="O180" s="500">
        <f t="shared" ref="O180:O187" si="158">L180*$O$7+L180</f>
        <v>442.13811350690031</v>
      </c>
      <c r="P180" s="500">
        <f t="shared" ref="P180:R200" si="159">O180*$P$7+O180</f>
        <v>468.66640031731436</v>
      </c>
      <c r="Q180" s="500">
        <f t="shared" si="159"/>
        <v>496.78638433635319</v>
      </c>
      <c r="R180" s="500">
        <f t="shared" si="159"/>
        <v>526.59356739653435</v>
      </c>
    </row>
    <row r="181" spans="1:18" ht="26.25" customHeight="1" x14ac:dyDescent="0.2">
      <c r="A181" s="499"/>
      <c r="B181" s="119" t="s">
        <v>796</v>
      </c>
      <c r="C181" s="285"/>
      <c r="D181" s="285"/>
      <c r="E181" s="120"/>
      <c r="F181" s="121">
        <v>530</v>
      </c>
      <c r="G181" s="121">
        <v>647.35</v>
      </c>
      <c r="H181" s="121">
        <v>729.5</v>
      </c>
      <c r="I181" s="581">
        <v>300</v>
      </c>
      <c r="J181" s="122">
        <f t="shared" si="153"/>
        <v>322.92</v>
      </c>
      <c r="K181" s="500">
        <f t="shared" si="154"/>
        <v>343.90980000000002</v>
      </c>
      <c r="L181" s="500">
        <f t="shared" si="155"/>
        <v>367.43323032000001</v>
      </c>
      <c r="M181" s="500">
        <f t="shared" ref="M181" si="160">K181*$M$7+K181</f>
        <v>357.66619200000002</v>
      </c>
      <c r="N181" s="500">
        <f t="shared" ref="N181" si="161">K181*$N$7+K181</f>
        <v>350.78799600000002</v>
      </c>
      <c r="O181" s="500">
        <f t="shared" si="158"/>
        <v>389.47922413920003</v>
      </c>
      <c r="P181" s="500">
        <f t="shared" si="159"/>
        <v>412.84797758755201</v>
      </c>
      <c r="Q181" s="500">
        <f t="shared" si="159"/>
        <v>437.61885624280512</v>
      </c>
      <c r="R181" s="500">
        <f t="shared" si="159"/>
        <v>463.87598761737343</v>
      </c>
    </row>
    <row r="182" spans="1:18" ht="26.25" customHeight="1" x14ac:dyDescent="0.2">
      <c r="A182" s="499"/>
      <c r="B182" s="119" t="s">
        <v>410</v>
      </c>
      <c r="C182" s="285"/>
      <c r="D182" s="285"/>
      <c r="E182" s="120"/>
      <c r="F182" s="121">
        <v>215.2</v>
      </c>
      <c r="G182" s="121">
        <v>262.79000000000002</v>
      </c>
      <c r="H182" s="121">
        <v>296.14</v>
      </c>
      <c r="I182" s="539">
        <f t="shared" si="152"/>
        <v>340.56099999999998</v>
      </c>
      <c r="J182" s="122">
        <f t="shared" si="153"/>
        <v>366.57986039999997</v>
      </c>
      <c r="K182" s="500">
        <f t="shared" si="154"/>
        <v>390.40755132599998</v>
      </c>
      <c r="L182" s="500">
        <f t="shared" si="155"/>
        <v>417.1114278366984</v>
      </c>
      <c r="M182" s="500">
        <f t="shared" ref="M182" si="162">K182*$M$7+K182</f>
        <v>406.02385337903996</v>
      </c>
      <c r="N182" s="500">
        <f t="shared" ref="N182" si="163">K182*$N$7+K182</f>
        <v>398.21570235252</v>
      </c>
      <c r="O182" s="500">
        <f t="shared" si="158"/>
        <v>442.13811350690031</v>
      </c>
      <c r="P182" s="500">
        <f t="shared" si="159"/>
        <v>468.66640031731436</v>
      </c>
      <c r="Q182" s="500">
        <f t="shared" si="159"/>
        <v>496.78638433635319</v>
      </c>
      <c r="R182" s="500">
        <f t="shared" si="159"/>
        <v>526.59356739653435</v>
      </c>
    </row>
    <row r="183" spans="1:18" ht="26.25" customHeight="1" x14ac:dyDescent="0.2">
      <c r="A183" s="499"/>
      <c r="B183" s="119" t="s">
        <v>373</v>
      </c>
      <c r="C183" s="285"/>
      <c r="D183" s="285"/>
      <c r="E183" s="120"/>
      <c r="F183" s="121">
        <v>72.099999999999994</v>
      </c>
      <c r="G183" s="121">
        <v>88.11</v>
      </c>
      <c r="H183" s="121">
        <v>99.29</v>
      </c>
      <c r="I183" s="539">
        <f t="shared" si="152"/>
        <v>114.18350000000001</v>
      </c>
      <c r="J183" s="122">
        <f t="shared" si="153"/>
        <v>122.90711940000001</v>
      </c>
      <c r="K183" s="500">
        <f t="shared" si="154"/>
        <v>130.89608216100001</v>
      </c>
      <c r="L183" s="500">
        <f t="shared" si="155"/>
        <v>139.84937418081242</v>
      </c>
      <c r="M183" s="500">
        <f t="shared" ref="M183" si="164">K183*$M$7+K183</f>
        <v>136.13192544744001</v>
      </c>
      <c r="N183" s="500">
        <f t="shared" ref="N183" si="165">K183*$N$7+K183</f>
        <v>133.51400380422001</v>
      </c>
      <c r="O183" s="500">
        <f t="shared" si="158"/>
        <v>148.24033663166117</v>
      </c>
      <c r="P183" s="500">
        <f t="shared" si="159"/>
        <v>157.13475682956084</v>
      </c>
      <c r="Q183" s="500">
        <f t="shared" si="159"/>
        <v>166.56284223933449</v>
      </c>
      <c r="R183" s="500">
        <f t="shared" si="159"/>
        <v>176.55661277369455</v>
      </c>
    </row>
    <row r="184" spans="1:18" ht="26.25" customHeight="1" x14ac:dyDescent="0.2">
      <c r="A184" s="499"/>
      <c r="B184" s="119" t="s">
        <v>374</v>
      </c>
      <c r="C184" s="285"/>
      <c r="D184" s="285"/>
      <c r="E184" s="120"/>
      <c r="F184" s="121">
        <v>245.9</v>
      </c>
      <c r="G184" s="121">
        <v>300.3</v>
      </c>
      <c r="H184" s="121">
        <v>338.41</v>
      </c>
      <c r="I184" s="539">
        <f t="shared" si="152"/>
        <v>389.17150000000004</v>
      </c>
      <c r="J184" s="122">
        <f t="shared" si="153"/>
        <v>418.90420260000002</v>
      </c>
      <c r="K184" s="500">
        <f t="shared" si="154"/>
        <v>446.13297576900004</v>
      </c>
      <c r="L184" s="500">
        <f t="shared" si="155"/>
        <v>476.64847131159962</v>
      </c>
      <c r="M184" s="500">
        <f t="shared" ref="M184" si="166">K184*$M$7+K184</f>
        <v>463.97829479976002</v>
      </c>
      <c r="N184" s="500">
        <f t="shared" ref="N184" si="167">K184*$N$7+K184</f>
        <v>455.05563528438006</v>
      </c>
      <c r="O184" s="500">
        <f t="shared" si="158"/>
        <v>505.24737959029562</v>
      </c>
      <c r="P184" s="500">
        <f t="shared" si="159"/>
        <v>535.56222236571341</v>
      </c>
      <c r="Q184" s="500">
        <f t="shared" si="159"/>
        <v>567.69595570765625</v>
      </c>
      <c r="R184" s="500">
        <f t="shared" si="159"/>
        <v>601.75771305011563</v>
      </c>
    </row>
    <row r="185" spans="1:18" ht="26.25" customHeight="1" x14ac:dyDescent="0.2">
      <c r="A185" s="499"/>
      <c r="B185" s="119" t="s">
        <v>375</v>
      </c>
      <c r="C185" s="285"/>
      <c r="D185" s="285"/>
      <c r="E185" s="120"/>
      <c r="F185" s="121">
        <v>245.9</v>
      </c>
      <c r="G185" s="121">
        <v>300.3</v>
      </c>
      <c r="H185" s="121">
        <v>338.41</v>
      </c>
      <c r="I185" s="539">
        <f t="shared" si="152"/>
        <v>389.17150000000004</v>
      </c>
      <c r="J185" s="122">
        <f t="shared" si="153"/>
        <v>418.90420260000002</v>
      </c>
      <c r="K185" s="500">
        <f t="shared" si="154"/>
        <v>446.13297576900004</v>
      </c>
      <c r="L185" s="500">
        <f t="shared" si="155"/>
        <v>476.64847131159962</v>
      </c>
      <c r="M185" s="500">
        <f t="shared" ref="M185" si="168">K185*$M$7+K185</f>
        <v>463.97829479976002</v>
      </c>
      <c r="N185" s="500">
        <f t="shared" ref="N185" si="169">K185*$N$7+K185</f>
        <v>455.05563528438006</v>
      </c>
      <c r="O185" s="500">
        <f t="shared" si="158"/>
        <v>505.24737959029562</v>
      </c>
      <c r="P185" s="500">
        <f t="shared" si="159"/>
        <v>535.56222236571341</v>
      </c>
      <c r="Q185" s="500">
        <f t="shared" si="159"/>
        <v>567.69595570765625</v>
      </c>
      <c r="R185" s="500">
        <f t="shared" si="159"/>
        <v>601.75771305011563</v>
      </c>
    </row>
    <row r="186" spans="1:18" ht="26.25" customHeight="1" x14ac:dyDescent="0.2">
      <c r="A186" s="499"/>
      <c r="B186" s="119" t="s">
        <v>537</v>
      </c>
      <c r="C186" s="285"/>
      <c r="D186" s="285"/>
      <c r="E186" s="120"/>
      <c r="F186" s="121">
        <v>245.9</v>
      </c>
      <c r="G186" s="121">
        <v>300.3</v>
      </c>
      <c r="H186" s="121">
        <v>338.41</v>
      </c>
      <c r="I186" s="539">
        <f t="shared" si="152"/>
        <v>389.17150000000004</v>
      </c>
      <c r="J186" s="122">
        <f t="shared" si="153"/>
        <v>418.90420260000002</v>
      </c>
      <c r="K186" s="500">
        <f t="shared" si="154"/>
        <v>446.13297576900004</v>
      </c>
      <c r="L186" s="500">
        <f t="shared" si="155"/>
        <v>476.64847131159962</v>
      </c>
      <c r="M186" s="500">
        <f t="shared" ref="M186" si="170">K186*$M$7+K186</f>
        <v>463.97829479976002</v>
      </c>
      <c r="N186" s="500">
        <f t="shared" ref="N186" si="171">K186*$N$7+K186</f>
        <v>455.05563528438006</v>
      </c>
      <c r="O186" s="500">
        <f t="shared" si="158"/>
        <v>505.24737959029562</v>
      </c>
      <c r="P186" s="500">
        <f t="shared" si="159"/>
        <v>535.56222236571341</v>
      </c>
      <c r="Q186" s="500">
        <f t="shared" si="159"/>
        <v>567.69595570765625</v>
      </c>
      <c r="R186" s="500">
        <f t="shared" si="159"/>
        <v>601.75771305011563</v>
      </c>
    </row>
    <row r="187" spans="1:18" ht="26.25" customHeight="1" x14ac:dyDescent="0.2">
      <c r="A187" s="499"/>
      <c r="B187" s="119" t="s">
        <v>376</v>
      </c>
      <c r="C187" s="285"/>
      <c r="D187" s="285"/>
      <c r="E187" s="120"/>
      <c r="F187" s="121">
        <v>306.3</v>
      </c>
      <c r="G187" s="121">
        <v>374.11</v>
      </c>
      <c r="H187" s="121">
        <v>421.58</v>
      </c>
      <c r="I187" s="539">
        <f t="shared" si="152"/>
        <v>484.81700000000001</v>
      </c>
      <c r="J187" s="122">
        <f t="shared" si="153"/>
        <v>521.85701879999999</v>
      </c>
      <c r="K187" s="500">
        <f t="shared" si="154"/>
        <v>555.77772502200003</v>
      </c>
      <c r="L187" s="500">
        <f t="shared" si="155"/>
        <v>593.79292141350481</v>
      </c>
      <c r="M187" s="500">
        <f t="shared" ref="M187" si="172">K187*$M$7+K187</f>
        <v>578.00883402288002</v>
      </c>
      <c r="N187" s="500">
        <f t="shared" ref="N187" si="173">K187*$N$7+K187</f>
        <v>566.89327952244003</v>
      </c>
      <c r="O187" s="500">
        <f t="shared" si="158"/>
        <v>629.42049669831511</v>
      </c>
      <c r="P187" s="500">
        <f t="shared" si="159"/>
        <v>667.18572650021406</v>
      </c>
      <c r="Q187" s="500">
        <f t="shared" si="159"/>
        <v>707.21687009022685</v>
      </c>
      <c r="R187" s="500">
        <f t="shared" si="159"/>
        <v>749.64988229564051</v>
      </c>
    </row>
    <row r="188" spans="1:18" ht="26.25" customHeight="1" x14ac:dyDescent="0.2">
      <c r="A188" s="499"/>
      <c r="B188" s="119" t="s">
        <v>377</v>
      </c>
      <c r="C188" s="285"/>
      <c r="D188" s="285"/>
      <c r="E188" s="286"/>
      <c r="F188" s="283" t="s">
        <v>386</v>
      </c>
      <c r="G188" s="283" t="s">
        <v>568</v>
      </c>
      <c r="H188" s="283" t="s">
        <v>386</v>
      </c>
      <c r="I188" s="357" t="s">
        <v>386</v>
      </c>
      <c r="J188" s="313" t="s">
        <v>386</v>
      </c>
      <c r="K188" s="523" t="s">
        <v>386</v>
      </c>
      <c r="L188" s="523" t="s">
        <v>386</v>
      </c>
      <c r="M188" s="523" t="s">
        <v>386</v>
      </c>
      <c r="N188" s="523" t="s">
        <v>386</v>
      </c>
      <c r="O188" s="523" t="s">
        <v>386</v>
      </c>
      <c r="P188" s="523" t="s">
        <v>386</v>
      </c>
      <c r="Q188" s="523" t="s">
        <v>386</v>
      </c>
      <c r="R188" s="523" t="s">
        <v>386</v>
      </c>
    </row>
    <row r="189" spans="1:18" ht="26.25" customHeight="1" x14ac:dyDescent="0.2">
      <c r="A189" s="499"/>
      <c r="B189" s="119" t="s">
        <v>538</v>
      </c>
      <c r="C189" s="285"/>
      <c r="D189" s="285"/>
      <c r="F189" s="121">
        <v>20.5</v>
      </c>
      <c r="G189" s="121">
        <v>25.08</v>
      </c>
      <c r="H189" s="121">
        <v>28.26</v>
      </c>
      <c r="I189" s="539">
        <f t="shared" ref="I189:I198" si="174">H189*$I$7+H189</f>
        <v>32.499000000000002</v>
      </c>
      <c r="J189" s="122">
        <f t="shared" ref="J189:J198" si="175">I189*$J$7+I189</f>
        <v>34.981923600000002</v>
      </c>
      <c r="K189" s="500">
        <f t="shared" ref="K189:K198" si="176">J189*$K$7+J189</f>
        <v>37.255748634</v>
      </c>
      <c r="L189" s="500">
        <f t="shared" ref="L189:L198" si="177">K189*$L$7+K189</f>
        <v>39.804041840565603</v>
      </c>
      <c r="M189" s="500">
        <f t="shared" ref="M189" si="178">K189*$M$7+K189</f>
        <v>38.745978579359999</v>
      </c>
      <c r="N189" s="500">
        <f t="shared" ref="N189" si="179">K189*$N$7+K189</f>
        <v>38.000863606679999</v>
      </c>
      <c r="O189" s="500">
        <f t="shared" ref="O189:O198" si="180">L189*$O$7+L189</f>
        <v>42.192284350999536</v>
      </c>
      <c r="P189" s="500">
        <f t="shared" si="159"/>
        <v>44.723821412059507</v>
      </c>
      <c r="Q189" s="500">
        <f t="shared" si="159"/>
        <v>47.40725069678308</v>
      </c>
      <c r="R189" s="500">
        <f t="shared" si="159"/>
        <v>50.251685738590062</v>
      </c>
    </row>
    <row r="190" spans="1:18" ht="26.25" customHeight="1" x14ac:dyDescent="0.2">
      <c r="A190" s="499"/>
      <c r="B190" s="119" t="s">
        <v>378</v>
      </c>
      <c r="C190" s="285"/>
      <c r="D190" s="285"/>
      <c r="F190" s="121">
        <v>584.1</v>
      </c>
      <c r="G190" s="121">
        <v>713.35</v>
      </c>
      <c r="H190" s="121">
        <v>803.87</v>
      </c>
      <c r="I190" s="539">
        <f t="shared" si="174"/>
        <v>924.45050000000003</v>
      </c>
      <c r="J190" s="122">
        <f t="shared" si="175"/>
        <v>995.07851820000008</v>
      </c>
      <c r="K190" s="500">
        <f t="shared" si="176"/>
        <v>1059.7586218830002</v>
      </c>
      <c r="L190" s="500">
        <f t="shared" si="177"/>
        <v>1132.2461116197974</v>
      </c>
      <c r="M190" s="500">
        <f t="shared" ref="M190" si="181">K190*$M$7+K190</f>
        <v>1102.1489667583201</v>
      </c>
      <c r="N190" s="500">
        <f t="shared" ref="N190" si="182">K190*$N$7+K190</f>
        <v>1080.9537943206601</v>
      </c>
      <c r="O190" s="500">
        <f t="shared" si="180"/>
        <v>1200.1808783169852</v>
      </c>
      <c r="P190" s="500">
        <f t="shared" si="159"/>
        <v>1272.1917310160043</v>
      </c>
      <c r="Q190" s="500">
        <f t="shared" si="159"/>
        <v>1348.5232348769646</v>
      </c>
      <c r="R190" s="500">
        <f t="shared" si="159"/>
        <v>1429.4346289695825</v>
      </c>
    </row>
    <row r="191" spans="1:18" ht="26.25" customHeight="1" x14ac:dyDescent="0.2">
      <c r="A191" s="499"/>
      <c r="B191" s="119" t="s">
        <v>379</v>
      </c>
      <c r="C191" s="285"/>
      <c r="D191" s="285"/>
      <c r="F191" s="121">
        <v>1480.8</v>
      </c>
      <c r="G191" s="121">
        <v>1808.51</v>
      </c>
      <c r="H191" s="121">
        <v>2038.01</v>
      </c>
      <c r="I191" s="539">
        <f t="shared" si="174"/>
        <v>2343.7114999999999</v>
      </c>
      <c r="J191" s="122">
        <f t="shared" si="175"/>
        <v>2522.7710585999998</v>
      </c>
      <c r="K191" s="500">
        <f t="shared" si="176"/>
        <v>2686.7511774089999</v>
      </c>
      <c r="L191" s="500">
        <f t="shared" si="177"/>
        <v>2870.5249579437755</v>
      </c>
      <c r="M191" s="500">
        <f t="shared" ref="M191" si="183">K191*$M$7+K191</f>
        <v>2794.2212245053597</v>
      </c>
      <c r="N191" s="500">
        <f t="shared" ref="N191" si="184">K191*$N$7+K191</f>
        <v>2740.4862009571798</v>
      </c>
      <c r="O191" s="500">
        <f t="shared" si="180"/>
        <v>3042.7564554204018</v>
      </c>
      <c r="P191" s="500">
        <f t="shared" si="159"/>
        <v>3225.3218427456259</v>
      </c>
      <c r="Q191" s="500">
        <f t="shared" si="159"/>
        <v>3418.8411533103636</v>
      </c>
      <c r="R191" s="500">
        <f t="shared" si="159"/>
        <v>3623.9716225089855</v>
      </c>
    </row>
    <row r="192" spans="1:18" ht="26.25" customHeight="1" x14ac:dyDescent="0.2">
      <c r="A192" s="499"/>
      <c r="B192" s="119" t="s">
        <v>380</v>
      </c>
      <c r="C192" s="285"/>
      <c r="D192" s="285"/>
      <c r="F192" s="121">
        <v>1486.1</v>
      </c>
      <c r="G192" s="121">
        <v>1815</v>
      </c>
      <c r="H192" s="121">
        <v>2045.32</v>
      </c>
      <c r="I192" s="539">
        <f t="shared" si="174"/>
        <v>2352.1179999999999</v>
      </c>
      <c r="J192" s="122">
        <f t="shared" si="175"/>
        <v>2531.8198152</v>
      </c>
      <c r="K192" s="500">
        <f t="shared" si="176"/>
        <v>2696.3881031880001</v>
      </c>
      <c r="L192" s="500">
        <f t="shared" si="177"/>
        <v>2880.8210494460591</v>
      </c>
      <c r="M192" s="500">
        <f t="shared" ref="M192" si="185">K192*$M$7+K192</f>
        <v>2804.2436273155199</v>
      </c>
      <c r="N192" s="500">
        <f t="shared" ref="N192" si="186">K192*$N$7+K192</f>
        <v>2750.31586525176</v>
      </c>
      <c r="O192" s="500">
        <f t="shared" si="180"/>
        <v>3053.6703124128226</v>
      </c>
      <c r="P192" s="500">
        <f t="shared" si="159"/>
        <v>3236.8905311575918</v>
      </c>
      <c r="Q192" s="500">
        <f t="shared" si="159"/>
        <v>3431.1039630270475</v>
      </c>
      <c r="R192" s="500">
        <f t="shared" si="159"/>
        <v>3636.9702008086701</v>
      </c>
    </row>
    <row r="193" spans="1:18" ht="26.25" customHeight="1" x14ac:dyDescent="0.2">
      <c r="A193" s="499"/>
      <c r="B193" s="119" t="s">
        <v>544</v>
      </c>
      <c r="C193" s="285"/>
      <c r="D193" s="285"/>
      <c r="F193" s="121">
        <v>952.3</v>
      </c>
      <c r="G193" s="121">
        <v>1163.03</v>
      </c>
      <c r="H193" s="121">
        <v>1310.6199999999999</v>
      </c>
      <c r="I193" s="539">
        <f t="shared" si="174"/>
        <v>1507.213</v>
      </c>
      <c r="J193" s="122">
        <f t="shared" si="175"/>
        <v>1622.3640731999999</v>
      </c>
      <c r="K193" s="500">
        <f t="shared" si="176"/>
        <v>1727.817737958</v>
      </c>
      <c r="L193" s="500">
        <f t="shared" si="177"/>
        <v>1846.0004712343271</v>
      </c>
      <c r="M193" s="500">
        <f t="shared" ref="M193" si="187">K193*$M$7+K193</f>
        <v>1796.9304474763198</v>
      </c>
      <c r="N193" s="500">
        <f t="shared" ref="N193" si="188">K193*$N$7+K193</f>
        <v>1762.37409271716</v>
      </c>
      <c r="O193" s="500">
        <f t="shared" si="180"/>
        <v>1956.7604995083866</v>
      </c>
      <c r="P193" s="500">
        <f t="shared" si="159"/>
        <v>2074.1661294788896</v>
      </c>
      <c r="Q193" s="500">
        <f t="shared" si="159"/>
        <v>2198.6160972476232</v>
      </c>
      <c r="R193" s="500">
        <f t="shared" si="159"/>
        <v>2330.5330630824806</v>
      </c>
    </row>
    <row r="194" spans="1:18" ht="26.25" customHeight="1" x14ac:dyDescent="0.2">
      <c r="A194" s="499"/>
      <c r="B194" s="119" t="s">
        <v>545</v>
      </c>
      <c r="C194" s="285"/>
      <c r="D194" s="285"/>
      <c r="F194" s="121">
        <v>3062.3</v>
      </c>
      <c r="G194" s="121">
        <v>3740.11</v>
      </c>
      <c r="H194" s="121">
        <v>4214.7299999999996</v>
      </c>
      <c r="I194" s="539">
        <f t="shared" si="174"/>
        <v>4846.9394999999995</v>
      </c>
      <c r="J194" s="122">
        <f t="shared" si="175"/>
        <v>5217.2456777999996</v>
      </c>
      <c r="K194" s="500">
        <f t="shared" si="176"/>
        <v>5556.366646857</v>
      </c>
      <c r="L194" s="500">
        <f t="shared" si="177"/>
        <v>5936.4221255020184</v>
      </c>
      <c r="M194" s="500">
        <f t="shared" ref="M194" si="189">K194*$M$7+K194</f>
        <v>5778.6213127312803</v>
      </c>
      <c r="N194" s="500">
        <f t="shared" ref="N194" si="190">K194*$N$7+K194</f>
        <v>5667.4939797941397</v>
      </c>
      <c r="O194" s="500">
        <f t="shared" si="180"/>
        <v>6292.6074530321393</v>
      </c>
      <c r="P194" s="500">
        <f t="shared" si="159"/>
        <v>6670.1639002140673</v>
      </c>
      <c r="Q194" s="500">
        <f t="shared" si="159"/>
        <v>7070.3737342269114</v>
      </c>
      <c r="R194" s="500">
        <f t="shared" si="159"/>
        <v>7494.5961582805257</v>
      </c>
    </row>
    <row r="195" spans="1:18" ht="26.25" customHeight="1" x14ac:dyDescent="0.2">
      <c r="A195" s="499"/>
      <c r="B195" s="119" t="s">
        <v>381</v>
      </c>
      <c r="C195" s="285"/>
      <c r="D195" s="285"/>
      <c r="F195" s="121">
        <v>421.9</v>
      </c>
      <c r="G195" s="121">
        <v>515.24</v>
      </c>
      <c r="H195" s="121">
        <v>580.62</v>
      </c>
      <c r="I195" s="539">
        <f t="shared" si="174"/>
        <v>667.71299999999997</v>
      </c>
      <c r="J195" s="122">
        <f t="shared" si="175"/>
        <v>718.72627319999992</v>
      </c>
      <c r="K195" s="500">
        <f t="shared" si="176"/>
        <v>765.4434809579999</v>
      </c>
      <c r="L195" s="500">
        <f t="shared" si="177"/>
        <v>817.79981505552712</v>
      </c>
      <c r="M195" s="500">
        <f t="shared" ref="M195" si="191">K195*$M$7+K195</f>
        <v>796.06122019631994</v>
      </c>
      <c r="N195" s="500">
        <f t="shared" ref="N195" si="192">K195*$N$7+K195</f>
        <v>780.75235057715986</v>
      </c>
      <c r="O195" s="500">
        <f t="shared" si="180"/>
        <v>866.86780395885876</v>
      </c>
      <c r="P195" s="500">
        <f t="shared" si="159"/>
        <v>918.87987219639024</v>
      </c>
      <c r="Q195" s="500">
        <f t="shared" si="159"/>
        <v>974.01266452817367</v>
      </c>
      <c r="R195" s="500">
        <f t="shared" si="159"/>
        <v>1032.4534243998642</v>
      </c>
    </row>
    <row r="196" spans="1:18" ht="26.25" customHeight="1" x14ac:dyDescent="0.2">
      <c r="A196" s="499"/>
      <c r="B196" s="119" t="s">
        <v>382</v>
      </c>
      <c r="C196" s="285"/>
      <c r="D196" s="285"/>
      <c r="F196" s="121">
        <v>565</v>
      </c>
      <c r="G196" s="121">
        <v>690.03</v>
      </c>
      <c r="H196" s="121">
        <v>777.59</v>
      </c>
      <c r="I196" s="539">
        <f t="shared" si="174"/>
        <v>894.22850000000005</v>
      </c>
      <c r="J196" s="122">
        <f t="shared" si="175"/>
        <v>962.54755740000007</v>
      </c>
      <c r="K196" s="500">
        <f t="shared" si="176"/>
        <v>1025.1131486310001</v>
      </c>
      <c r="L196" s="500">
        <f t="shared" si="177"/>
        <v>1095.2308879973605</v>
      </c>
      <c r="M196" s="500">
        <f t="shared" ref="M196" si="193">K196*$M$7+K196</f>
        <v>1066.11767457624</v>
      </c>
      <c r="N196" s="500">
        <f t="shared" ref="N196" si="194">K196*$N$7+K196</f>
        <v>1045.61541160362</v>
      </c>
      <c r="O196" s="500">
        <f t="shared" si="180"/>
        <v>1160.9447412772022</v>
      </c>
      <c r="P196" s="500">
        <f t="shared" si="159"/>
        <v>1230.6014257538343</v>
      </c>
      <c r="Q196" s="500">
        <f t="shared" si="159"/>
        <v>1304.4375112990642</v>
      </c>
      <c r="R196" s="500">
        <f t="shared" si="159"/>
        <v>1382.7037619770081</v>
      </c>
    </row>
    <row r="197" spans="1:18" ht="26.25" customHeight="1" x14ac:dyDescent="0.2">
      <c r="A197" s="499"/>
      <c r="B197" s="119" t="s">
        <v>383</v>
      </c>
      <c r="C197" s="285"/>
      <c r="D197" s="285"/>
      <c r="F197" s="121">
        <v>750.5</v>
      </c>
      <c r="G197" s="121">
        <v>916.63</v>
      </c>
      <c r="H197" s="121">
        <v>1032.95</v>
      </c>
      <c r="I197" s="539">
        <f t="shared" si="174"/>
        <v>1187.8924999999999</v>
      </c>
      <c r="J197" s="122">
        <f t="shared" si="175"/>
        <v>1278.647487</v>
      </c>
      <c r="K197" s="500">
        <f t="shared" si="176"/>
        <v>1361.7595736549999</v>
      </c>
      <c r="L197" s="500">
        <f t="shared" si="177"/>
        <v>1454.903928493002</v>
      </c>
      <c r="M197" s="500">
        <f t="shared" ref="M197" si="195">K197*$M$7+K197</f>
        <v>1416.2299566012</v>
      </c>
      <c r="N197" s="500">
        <f t="shared" ref="N197" si="196">K197*$N$7+K197</f>
        <v>1388.9947651281</v>
      </c>
      <c r="O197" s="500">
        <f t="shared" si="180"/>
        <v>1542.1981642025821</v>
      </c>
      <c r="P197" s="500">
        <f t="shared" si="159"/>
        <v>1634.7300540547371</v>
      </c>
      <c r="Q197" s="500">
        <f t="shared" si="159"/>
        <v>1732.8138572980213</v>
      </c>
      <c r="R197" s="500">
        <f t="shared" si="159"/>
        <v>1836.7826887359026</v>
      </c>
    </row>
    <row r="198" spans="1:18" ht="26.25" customHeight="1" x14ac:dyDescent="0.2">
      <c r="A198" s="499"/>
      <c r="B198" s="119" t="s">
        <v>384</v>
      </c>
      <c r="C198" s="285"/>
      <c r="D198" s="285"/>
      <c r="F198" s="121">
        <v>1138.4000000000001</v>
      </c>
      <c r="G198" s="121">
        <v>1390.4</v>
      </c>
      <c r="H198" s="121">
        <v>1566.84</v>
      </c>
      <c r="I198" s="539">
        <f t="shared" si="174"/>
        <v>1801.866</v>
      </c>
      <c r="J198" s="122">
        <f t="shared" si="175"/>
        <v>1939.5285624000001</v>
      </c>
      <c r="K198" s="500">
        <f t="shared" si="176"/>
        <v>2065.5979189560003</v>
      </c>
      <c r="L198" s="500">
        <f t="shared" si="177"/>
        <v>2206.8848166125908</v>
      </c>
      <c r="M198" s="500">
        <f t="shared" ref="M198" si="197">K198*$M$7+K198</f>
        <v>2148.2218357142401</v>
      </c>
      <c r="N198" s="500">
        <f t="shared" ref="N198" si="198">K198*$N$7+K198</f>
        <v>2106.9098773351202</v>
      </c>
      <c r="O198" s="500">
        <f t="shared" si="180"/>
        <v>2339.2979056093463</v>
      </c>
      <c r="P198" s="500">
        <f t="shared" si="159"/>
        <v>2479.6557799459069</v>
      </c>
      <c r="Q198" s="500">
        <f t="shared" si="159"/>
        <v>2628.4351267426614</v>
      </c>
      <c r="R198" s="500">
        <f t="shared" si="159"/>
        <v>2786.1412343472211</v>
      </c>
    </row>
    <row r="199" spans="1:18" ht="26.25" customHeight="1" x14ac:dyDescent="0.2">
      <c r="A199" s="499"/>
      <c r="B199" s="119" t="s">
        <v>385</v>
      </c>
      <c r="C199" s="285"/>
      <c r="D199" s="285"/>
      <c r="F199" s="287" t="s">
        <v>386</v>
      </c>
      <c r="G199" s="283" t="s">
        <v>568</v>
      </c>
      <c r="H199" s="283" t="s">
        <v>386</v>
      </c>
      <c r="I199" s="357" t="s">
        <v>386</v>
      </c>
      <c r="J199" s="313" t="s">
        <v>386</v>
      </c>
      <c r="K199" s="523" t="s">
        <v>386</v>
      </c>
      <c r="L199" s="523" t="s">
        <v>386</v>
      </c>
      <c r="M199" s="523" t="s">
        <v>386</v>
      </c>
      <c r="N199" s="523" t="s">
        <v>386</v>
      </c>
      <c r="O199" s="523" t="s">
        <v>386</v>
      </c>
      <c r="P199" s="523" t="s">
        <v>386</v>
      </c>
      <c r="Q199" s="523" t="s">
        <v>386</v>
      </c>
      <c r="R199" s="523" t="s">
        <v>386</v>
      </c>
    </row>
    <row r="200" spans="1:18" ht="49.5" customHeight="1" x14ac:dyDescent="0.2">
      <c r="A200" s="499"/>
      <c r="B200" s="198" t="s">
        <v>387</v>
      </c>
      <c r="C200" s="285"/>
      <c r="E200" s="120"/>
      <c r="F200" s="121">
        <v>112.4</v>
      </c>
      <c r="G200" s="121">
        <v>137.28</v>
      </c>
      <c r="H200" s="121">
        <v>154.69999999999999</v>
      </c>
      <c r="I200" s="539">
        <f>H200*$I$7+H200</f>
        <v>177.90499999999997</v>
      </c>
      <c r="J200" s="122">
        <f>I200*$J$7+I200</f>
        <v>191.49694199999996</v>
      </c>
      <c r="K200" s="500">
        <f>J200*$K$7+J200</f>
        <v>203.94424322999996</v>
      </c>
      <c r="L200" s="500">
        <f>K200*$L$7+K200</f>
        <v>217.89402946693195</v>
      </c>
      <c r="M200" s="500">
        <f t="shared" ref="M200" si="199">K200*$M$7+K200</f>
        <v>212.10201295919995</v>
      </c>
      <c r="N200" s="500">
        <f t="shared" ref="N200" si="200">K200*$N$7+K200</f>
        <v>208.02312809459994</v>
      </c>
      <c r="O200" s="500">
        <f>L200*$O$7+L200</f>
        <v>230.96767123494786</v>
      </c>
      <c r="P200" s="500">
        <f t="shared" si="159"/>
        <v>244.82573150904472</v>
      </c>
      <c r="Q200" s="500">
        <f t="shared" si="159"/>
        <v>259.51527539958738</v>
      </c>
      <c r="R200" s="500">
        <f t="shared" si="159"/>
        <v>275.08619192356264</v>
      </c>
    </row>
    <row r="201" spans="1:18" ht="26.25" customHeight="1" x14ac:dyDescent="0.2">
      <c r="A201" s="499"/>
      <c r="B201" s="119"/>
      <c r="C201" s="285"/>
      <c r="D201" s="285"/>
      <c r="E201" s="120"/>
      <c r="F201" s="121"/>
      <c r="G201" s="52"/>
      <c r="H201" s="52"/>
      <c r="I201" s="344"/>
      <c r="J201" s="119"/>
      <c r="K201" s="518"/>
      <c r="L201" s="518"/>
      <c r="M201" s="518"/>
      <c r="N201" s="518"/>
      <c r="O201" s="518"/>
      <c r="P201" s="518"/>
      <c r="Q201" s="518"/>
      <c r="R201" s="518"/>
    </row>
    <row r="202" spans="1:18" ht="26.25" customHeight="1" x14ac:dyDescent="0.2">
      <c r="A202" s="499"/>
      <c r="B202" s="193" t="s">
        <v>388</v>
      </c>
      <c r="C202" s="285"/>
      <c r="D202" s="285"/>
      <c r="E202" s="120"/>
      <c r="F202" s="121"/>
      <c r="G202" s="52"/>
      <c r="H202" s="52"/>
      <c r="I202" s="344"/>
      <c r="J202" s="119"/>
      <c r="K202" s="518"/>
      <c r="L202" s="518"/>
      <c r="M202" s="518"/>
      <c r="N202" s="518"/>
      <c r="O202" s="518"/>
      <c r="P202" s="518"/>
      <c r="Q202" s="518"/>
      <c r="R202" s="518"/>
    </row>
    <row r="203" spans="1:18" ht="26.25" customHeight="1" x14ac:dyDescent="0.2">
      <c r="A203" s="499"/>
      <c r="B203" s="198" t="s">
        <v>389</v>
      </c>
      <c r="C203" s="285"/>
      <c r="D203" s="285"/>
      <c r="E203" s="120"/>
      <c r="F203" s="283" t="s">
        <v>331</v>
      </c>
      <c r="G203" s="283" t="s">
        <v>331</v>
      </c>
      <c r="H203" s="283" t="s">
        <v>331</v>
      </c>
      <c r="I203" s="357" t="s">
        <v>331</v>
      </c>
      <c r="J203" s="313" t="s">
        <v>331</v>
      </c>
      <c r="K203" s="523" t="s">
        <v>331</v>
      </c>
      <c r="L203" s="523" t="s">
        <v>331</v>
      </c>
      <c r="M203" s="523" t="s">
        <v>331</v>
      </c>
      <c r="N203" s="523" t="s">
        <v>331</v>
      </c>
      <c r="O203" s="523" t="s">
        <v>331</v>
      </c>
      <c r="P203" s="523" t="s">
        <v>331</v>
      </c>
      <c r="Q203" s="523" t="s">
        <v>331</v>
      </c>
      <c r="R203" s="523" t="s">
        <v>331</v>
      </c>
    </row>
    <row r="204" spans="1:18" ht="26.25" customHeight="1" x14ac:dyDescent="0.2">
      <c r="A204" s="499"/>
      <c r="B204" s="198" t="s">
        <v>390</v>
      </c>
      <c r="C204" s="285"/>
      <c r="D204" s="285"/>
      <c r="E204" s="120"/>
      <c r="F204" s="121">
        <v>464.9</v>
      </c>
      <c r="G204" s="121">
        <v>567.82000000000005</v>
      </c>
      <c r="H204" s="121">
        <v>639.88</v>
      </c>
      <c r="I204" s="539">
        <f>H204*$I$7+H204</f>
        <v>735.86199999999997</v>
      </c>
      <c r="J204" s="122">
        <f>I204*$J$7+I204</f>
        <v>792.08185679999997</v>
      </c>
      <c r="K204" s="500">
        <f t="shared" ref="K204:K217" si="201">J204*$K$7+J204</f>
        <v>843.56717749199993</v>
      </c>
      <c r="L204" s="500">
        <f t="shared" ref="L204:L217" si="202">K204*$L$7+K204</f>
        <v>901.26717243245275</v>
      </c>
      <c r="M204" s="500">
        <f t="shared" ref="M204" si="203">K204*$M$7+K204</f>
        <v>877.30986459167991</v>
      </c>
      <c r="N204" s="500">
        <f t="shared" ref="N204" si="204">K204*$N$7+K204</f>
        <v>860.43852104183998</v>
      </c>
      <c r="O204" s="500">
        <f t="shared" ref="O204:O217" si="205">L204*$O$7+L204</f>
        <v>955.34320277839993</v>
      </c>
      <c r="P204" s="500">
        <f t="shared" ref="P204:R217" si="206">O204*$P$7+O204</f>
        <v>1012.663794945104</v>
      </c>
      <c r="Q204" s="500">
        <f t="shared" si="206"/>
        <v>1073.4236226418102</v>
      </c>
      <c r="R204" s="500">
        <f t="shared" si="206"/>
        <v>1137.8290400003189</v>
      </c>
    </row>
    <row r="205" spans="1:18" ht="42.75" x14ac:dyDescent="0.2">
      <c r="A205" s="499"/>
      <c r="B205" s="198" t="s">
        <v>391</v>
      </c>
      <c r="C205" s="285"/>
      <c r="D205" s="285"/>
      <c r="E205" s="120"/>
      <c r="F205" s="121">
        <v>2231.6</v>
      </c>
      <c r="G205" s="121">
        <v>2725.47</v>
      </c>
      <c r="H205" s="121">
        <v>3071.33</v>
      </c>
      <c r="I205" s="539">
        <f>H205*$I$7+H205</f>
        <v>3532.0294999999996</v>
      </c>
      <c r="J205" s="122">
        <f>I205*$J$7+I205</f>
        <v>3801.8765537999998</v>
      </c>
      <c r="K205" s="500">
        <f t="shared" si="201"/>
        <v>4048.9985297969997</v>
      </c>
      <c r="L205" s="500">
        <f t="shared" si="202"/>
        <v>4325.9500292351149</v>
      </c>
      <c r="M205" s="500">
        <f t="shared" ref="M205" si="207">K205*$M$7+K205</f>
        <v>4210.9584709888795</v>
      </c>
      <c r="N205" s="500">
        <f t="shared" ref="N205" si="208">K205*$N$7+K205</f>
        <v>4129.9785003929401</v>
      </c>
      <c r="O205" s="500">
        <f t="shared" si="205"/>
        <v>4585.5070309892217</v>
      </c>
      <c r="P205" s="500">
        <f t="shared" si="206"/>
        <v>4860.6374528485749</v>
      </c>
      <c r="Q205" s="500">
        <f t="shared" si="206"/>
        <v>5152.2757000194897</v>
      </c>
      <c r="R205" s="500">
        <f t="shared" si="206"/>
        <v>5461.4122420206586</v>
      </c>
    </row>
    <row r="206" spans="1:18" ht="28.5" x14ac:dyDescent="0.2">
      <c r="A206" s="499"/>
      <c r="B206" s="198" t="s">
        <v>542</v>
      </c>
      <c r="C206" s="285"/>
      <c r="D206" s="285"/>
      <c r="E206" s="120"/>
      <c r="F206" s="121">
        <v>10523</v>
      </c>
      <c r="G206" s="121">
        <v>12852.07</v>
      </c>
      <c r="H206" s="121">
        <v>14483</v>
      </c>
      <c r="I206" s="539">
        <f>H206*$I$7+H206</f>
        <v>16655.45</v>
      </c>
      <c r="J206" s="122">
        <f>I206*$J$7+I206</f>
        <v>17927.926380000001</v>
      </c>
      <c r="K206" s="500">
        <f t="shared" si="201"/>
        <v>19093.241594700001</v>
      </c>
      <c r="L206" s="500">
        <f t="shared" si="202"/>
        <v>20399.21931977748</v>
      </c>
      <c r="M206" s="500">
        <f t="shared" ref="M206" si="209">K206*$M$7+K206</f>
        <v>19856.971258488</v>
      </c>
      <c r="N206" s="500">
        <f t="shared" ref="N206" si="210">K206*$N$7+K206</f>
        <v>19475.106426594</v>
      </c>
      <c r="O206" s="500">
        <f t="shared" si="205"/>
        <v>21623.172478964127</v>
      </c>
      <c r="P206" s="500">
        <f t="shared" si="206"/>
        <v>22920.562827701975</v>
      </c>
      <c r="Q206" s="500">
        <f t="shared" si="206"/>
        <v>24295.796597364093</v>
      </c>
      <c r="R206" s="500">
        <f t="shared" si="206"/>
        <v>25753.544393205939</v>
      </c>
    </row>
    <row r="207" spans="1:18" x14ac:dyDescent="0.2">
      <c r="A207" s="499"/>
      <c r="B207" s="198" t="s">
        <v>543</v>
      </c>
      <c r="C207" s="285"/>
      <c r="D207" s="285"/>
      <c r="E207" s="120"/>
      <c r="F207" s="121"/>
      <c r="G207" s="52"/>
      <c r="H207" s="52"/>
      <c r="I207" s="344"/>
      <c r="J207" s="119"/>
      <c r="K207" s="500">
        <f t="shared" si="201"/>
        <v>0</v>
      </c>
      <c r="L207" s="500">
        <f t="shared" si="202"/>
        <v>0</v>
      </c>
      <c r="M207" s="500">
        <f t="shared" ref="M207" si="211">K207*$M$7+K207</f>
        <v>0</v>
      </c>
      <c r="N207" s="500">
        <f t="shared" ref="N207" si="212">K207*$N$7+K207</f>
        <v>0</v>
      </c>
      <c r="O207" s="500">
        <f t="shared" si="205"/>
        <v>0</v>
      </c>
      <c r="P207" s="500">
        <f t="shared" si="206"/>
        <v>0</v>
      </c>
      <c r="Q207" s="500">
        <f t="shared" si="206"/>
        <v>0</v>
      </c>
      <c r="R207" s="500">
        <f t="shared" si="206"/>
        <v>0</v>
      </c>
    </row>
    <row r="208" spans="1:18" x14ac:dyDescent="0.2">
      <c r="A208" s="499"/>
      <c r="B208" s="198" t="s">
        <v>392</v>
      </c>
      <c r="C208" s="285"/>
      <c r="D208" s="285"/>
      <c r="E208" s="120"/>
      <c r="F208" s="121">
        <v>464.9</v>
      </c>
      <c r="G208" s="121">
        <v>567.82000000000005</v>
      </c>
      <c r="H208" s="121">
        <v>639.88</v>
      </c>
      <c r="I208" s="539">
        <f t="shared" ref="I208:I217" si="213">H208*$I$7+H208</f>
        <v>735.86199999999997</v>
      </c>
      <c r="J208" s="122">
        <f t="shared" ref="J208:J217" si="214">I208*$J$7+I208</f>
        <v>792.08185679999997</v>
      </c>
      <c r="K208" s="500">
        <f t="shared" si="201"/>
        <v>843.56717749199993</v>
      </c>
      <c r="L208" s="500">
        <f t="shared" si="202"/>
        <v>901.26717243245275</v>
      </c>
      <c r="M208" s="500">
        <f t="shared" ref="M208" si="215">K208*$M$7+K208</f>
        <v>877.30986459167991</v>
      </c>
      <c r="N208" s="500">
        <f t="shared" ref="N208" si="216">K208*$N$7+K208</f>
        <v>860.43852104183998</v>
      </c>
      <c r="O208" s="500">
        <f t="shared" si="205"/>
        <v>955.34320277839993</v>
      </c>
      <c r="P208" s="500">
        <f t="shared" si="206"/>
        <v>1012.663794945104</v>
      </c>
      <c r="Q208" s="500">
        <f t="shared" si="206"/>
        <v>1073.4236226418102</v>
      </c>
      <c r="R208" s="500">
        <f t="shared" si="206"/>
        <v>1137.8290400003189</v>
      </c>
    </row>
    <row r="209" spans="1:18" ht="26.25" customHeight="1" x14ac:dyDescent="0.2">
      <c r="A209" s="499"/>
      <c r="B209" s="198" t="s">
        <v>393</v>
      </c>
      <c r="C209" s="285"/>
      <c r="D209" s="285"/>
      <c r="E209" s="120"/>
      <c r="F209" s="121">
        <v>464.9</v>
      </c>
      <c r="G209" s="121">
        <v>567.82000000000005</v>
      </c>
      <c r="H209" s="121">
        <v>639.88</v>
      </c>
      <c r="I209" s="539">
        <f t="shared" si="213"/>
        <v>735.86199999999997</v>
      </c>
      <c r="J209" s="122">
        <f t="shared" si="214"/>
        <v>792.08185679999997</v>
      </c>
      <c r="K209" s="500">
        <f t="shared" si="201"/>
        <v>843.56717749199993</v>
      </c>
      <c r="L209" s="500">
        <f t="shared" si="202"/>
        <v>901.26717243245275</v>
      </c>
      <c r="M209" s="500">
        <f t="shared" ref="M209" si="217">K209*$M$7+K209</f>
        <v>877.30986459167991</v>
      </c>
      <c r="N209" s="500">
        <f t="shared" ref="N209" si="218">K209*$N$7+K209</f>
        <v>860.43852104183998</v>
      </c>
      <c r="O209" s="500">
        <f t="shared" si="205"/>
        <v>955.34320277839993</v>
      </c>
      <c r="P209" s="500">
        <f t="shared" si="206"/>
        <v>1012.663794945104</v>
      </c>
      <c r="Q209" s="500">
        <f t="shared" si="206"/>
        <v>1073.4236226418102</v>
      </c>
      <c r="R209" s="500">
        <f t="shared" si="206"/>
        <v>1137.8290400003189</v>
      </c>
    </row>
    <row r="210" spans="1:18" ht="26.25" customHeight="1" x14ac:dyDescent="0.2">
      <c r="A210" s="499"/>
      <c r="B210" s="198" t="s">
        <v>539</v>
      </c>
      <c r="C210" s="285"/>
      <c r="D210" s="285"/>
      <c r="E210" s="120"/>
      <c r="F210" s="121">
        <v>464.9</v>
      </c>
      <c r="G210" s="121">
        <v>567.82000000000005</v>
      </c>
      <c r="H210" s="121">
        <v>639.88</v>
      </c>
      <c r="I210" s="539">
        <f t="shared" si="213"/>
        <v>735.86199999999997</v>
      </c>
      <c r="J210" s="122">
        <f t="shared" si="214"/>
        <v>792.08185679999997</v>
      </c>
      <c r="K210" s="500">
        <f t="shared" si="201"/>
        <v>843.56717749199993</v>
      </c>
      <c r="L210" s="500">
        <f t="shared" si="202"/>
        <v>901.26717243245275</v>
      </c>
      <c r="M210" s="500">
        <f t="shared" ref="M210" si="219">K210*$M$7+K210</f>
        <v>877.30986459167991</v>
      </c>
      <c r="N210" s="500">
        <f t="shared" ref="N210" si="220">K210*$N$7+K210</f>
        <v>860.43852104183998</v>
      </c>
      <c r="O210" s="500">
        <f t="shared" si="205"/>
        <v>955.34320277839993</v>
      </c>
      <c r="P210" s="500">
        <f t="shared" si="206"/>
        <v>1012.663794945104</v>
      </c>
      <c r="Q210" s="500">
        <f t="shared" si="206"/>
        <v>1073.4236226418102</v>
      </c>
      <c r="R210" s="500">
        <f t="shared" si="206"/>
        <v>1137.8290400003189</v>
      </c>
    </row>
    <row r="211" spans="1:18" ht="26.25" customHeight="1" x14ac:dyDescent="0.2">
      <c r="A211" s="499"/>
      <c r="B211" s="198" t="s">
        <v>540</v>
      </c>
      <c r="C211" s="285"/>
      <c r="D211" s="285"/>
      <c r="E211" s="120"/>
      <c r="F211" s="121">
        <v>464.9</v>
      </c>
      <c r="G211" s="121">
        <v>567.82000000000005</v>
      </c>
      <c r="H211" s="121">
        <v>639.88</v>
      </c>
      <c r="I211" s="539">
        <f t="shared" si="213"/>
        <v>735.86199999999997</v>
      </c>
      <c r="J211" s="122">
        <f t="shared" si="214"/>
        <v>792.08185679999997</v>
      </c>
      <c r="K211" s="500">
        <f t="shared" si="201"/>
        <v>843.56717749199993</v>
      </c>
      <c r="L211" s="500">
        <f t="shared" si="202"/>
        <v>901.26717243245275</v>
      </c>
      <c r="M211" s="500">
        <f t="shared" ref="M211" si="221">K211*$M$7+K211</f>
        <v>877.30986459167991</v>
      </c>
      <c r="N211" s="500">
        <f t="shared" ref="N211" si="222">K211*$N$7+K211</f>
        <v>860.43852104183998</v>
      </c>
      <c r="O211" s="500">
        <f t="shared" si="205"/>
        <v>955.34320277839993</v>
      </c>
      <c r="P211" s="500">
        <f t="shared" si="206"/>
        <v>1012.663794945104</v>
      </c>
      <c r="Q211" s="500">
        <f t="shared" si="206"/>
        <v>1073.4236226418102</v>
      </c>
      <c r="R211" s="500">
        <f t="shared" si="206"/>
        <v>1137.8290400003189</v>
      </c>
    </row>
    <row r="212" spans="1:18" ht="26.25" customHeight="1" x14ac:dyDescent="0.2">
      <c r="A212" s="499"/>
      <c r="B212" s="198" t="s">
        <v>394</v>
      </c>
      <c r="C212" s="285"/>
      <c r="D212" s="285"/>
      <c r="E212" s="120"/>
      <c r="F212" s="121">
        <v>650.79999999999995</v>
      </c>
      <c r="G212" s="121">
        <v>794.86</v>
      </c>
      <c r="H212" s="121">
        <v>895.73</v>
      </c>
      <c r="I212" s="539">
        <f t="shared" si="213"/>
        <v>1030.0895</v>
      </c>
      <c r="J212" s="122">
        <f t="shared" si="214"/>
        <v>1108.7883378000001</v>
      </c>
      <c r="K212" s="500">
        <f t="shared" si="201"/>
        <v>1180.8595797570001</v>
      </c>
      <c r="L212" s="500">
        <f t="shared" si="202"/>
        <v>1261.6303750123789</v>
      </c>
      <c r="M212" s="500">
        <f t="shared" ref="M212" si="223">K212*$M$7+K212</f>
        <v>1228.09396294728</v>
      </c>
      <c r="N212" s="500">
        <f t="shared" ref="N212" si="224">K212*$N$7+K212</f>
        <v>1204.4767713521401</v>
      </c>
      <c r="O212" s="500">
        <f t="shared" si="205"/>
        <v>1337.3281975131215</v>
      </c>
      <c r="P212" s="500">
        <f t="shared" si="206"/>
        <v>1417.5678893639088</v>
      </c>
      <c r="Q212" s="500">
        <f t="shared" si="206"/>
        <v>1502.6219627257433</v>
      </c>
      <c r="R212" s="500">
        <f t="shared" si="206"/>
        <v>1592.7792804892879</v>
      </c>
    </row>
    <row r="213" spans="1:18" ht="26.25" customHeight="1" x14ac:dyDescent="0.2">
      <c r="A213" s="499"/>
      <c r="B213" s="198" t="s">
        <v>395</v>
      </c>
      <c r="C213" s="285"/>
      <c r="D213" s="285"/>
      <c r="E213" s="120"/>
      <c r="F213" s="121">
        <v>372</v>
      </c>
      <c r="G213" s="121">
        <v>454.3</v>
      </c>
      <c r="H213" s="121">
        <v>511.95</v>
      </c>
      <c r="I213" s="539">
        <f t="shared" si="213"/>
        <v>588.74249999999995</v>
      </c>
      <c r="J213" s="122">
        <f t="shared" si="214"/>
        <v>633.72242699999993</v>
      </c>
      <c r="K213" s="500">
        <f t="shared" si="201"/>
        <v>674.9143847549999</v>
      </c>
      <c r="L213" s="500">
        <f t="shared" si="202"/>
        <v>721.07852867224187</v>
      </c>
      <c r="M213" s="500">
        <f t="shared" ref="M213" si="225">K213*$M$7+K213</f>
        <v>701.91096014519985</v>
      </c>
      <c r="N213" s="500">
        <f t="shared" ref="N213" si="226">K213*$N$7+K213</f>
        <v>688.41267245009988</v>
      </c>
      <c r="O213" s="500">
        <f t="shared" si="205"/>
        <v>764.34324039257638</v>
      </c>
      <c r="P213" s="500">
        <f t="shared" si="206"/>
        <v>810.20383481613101</v>
      </c>
      <c r="Q213" s="500">
        <f t="shared" si="206"/>
        <v>858.81606490509887</v>
      </c>
      <c r="R213" s="500">
        <f t="shared" si="206"/>
        <v>910.34502879940476</v>
      </c>
    </row>
    <row r="214" spans="1:18" ht="28.5" x14ac:dyDescent="0.2">
      <c r="A214" s="499"/>
      <c r="B214" s="198" t="s">
        <v>397</v>
      </c>
      <c r="C214" s="285"/>
      <c r="D214" s="285"/>
      <c r="E214" s="120"/>
      <c r="F214" s="121">
        <v>2231.6</v>
      </c>
      <c r="G214" s="121">
        <v>2725.47</v>
      </c>
      <c r="H214" s="121">
        <v>3071.33</v>
      </c>
      <c r="I214" s="539">
        <f t="shared" si="213"/>
        <v>3532.0294999999996</v>
      </c>
      <c r="J214" s="122">
        <f t="shared" si="214"/>
        <v>3801.8765537999998</v>
      </c>
      <c r="K214" s="500">
        <f t="shared" si="201"/>
        <v>4048.9985297969997</v>
      </c>
      <c r="L214" s="500">
        <f t="shared" si="202"/>
        <v>4325.9500292351149</v>
      </c>
      <c r="M214" s="500">
        <f t="shared" ref="M214" si="227">K214*$M$7+K214</f>
        <v>4210.9584709888795</v>
      </c>
      <c r="N214" s="500">
        <f t="shared" ref="N214" si="228">K214*$N$7+K214</f>
        <v>4129.9785003929401</v>
      </c>
      <c r="O214" s="500">
        <f t="shared" si="205"/>
        <v>4585.5070309892217</v>
      </c>
      <c r="P214" s="500">
        <f t="shared" si="206"/>
        <v>4860.6374528485749</v>
      </c>
      <c r="Q214" s="500">
        <f t="shared" si="206"/>
        <v>5152.2757000194897</v>
      </c>
      <c r="R214" s="500">
        <f t="shared" si="206"/>
        <v>5461.4122420206586</v>
      </c>
    </row>
    <row r="215" spans="1:18" ht="42.75" x14ac:dyDescent="0.2">
      <c r="A215" s="499"/>
      <c r="B215" s="198" t="s">
        <v>396</v>
      </c>
      <c r="C215" s="285"/>
      <c r="D215" s="285"/>
      <c r="E215" s="120"/>
      <c r="F215" s="121">
        <v>2231.6</v>
      </c>
      <c r="G215" s="121">
        <v>2725.47</v>
      </c>
      <c r="H215" s="121">
        <v>3071.33</v>
      </c>
      <c r="I215" s="539">
        <f t="shared" si="213"/>
        <v>3532.0294999999996</v>
      </c>
      <c r="J215" s="122">
        <f t="shared" si="214"/>
        <v>3801.8765537999998</v>
      </c>
      <c r="K215" s="500">
        <f t="shared" si="201"/>
        <v>4048.9985297969997</v>
      </c>
      <c r="L215" s="500">
        <f t="shared" si="202"/>
        <v>4325.9500292351149</v>
      </c>
      <c r="M215" s="500">
        <f t="shared" ref="M215" si="229">K215*$M$7+K215</f>
        <v>4210.9584709888795</v>
      </c>
      <c r="N215" s="500">
        <f t="shared" ref="N215" si="230">K215*$N$7+K215</f>
        <v>4129.9785003929401</v>
      </c>
      <c r="O215" s="500">
        <f t="shared" si="205"/>
        <v>4585.5070309892217</v>
      </c>
      <c r="P215" s="500">
        <f t="shared" si="206"/>
        <v>4860.6374528485749</v>
      </c>
      <c r="Q215" s="500">
        <f t="shared" si="206"/>
        <v>5152.2757000194897</v>
      </c>
      <c r="R215" s="500">
        <f t="shared" si="206"/>
        <v>5461.4122420206586</v>
      </c>
    </row>
    <row r="216" spans="1:18" ht="26.25" customHeight="1" x14ac:dyDescent="0.2">
      <c r="A216" s="499"/>
      <c r="B216" s="198" t="s">
        <v>398</v>
      </c>
      <c r="C216" s="285"/>
      <c r="D216" s="285"/>
      <c r="E216" s="120"/>
      <c r="F216" s="121">
        <v>464.9</v>
      </c>
      <c r="G216" s="121">
        <v>567.82000000000005</v>
      </c>
      <c r="H216" s="121">
        <v>639.88</v>
      </c>
      <c r="I216" s="539">
        <f t="shared" si="213"/>
        <v>735.86199999999997</v>
      </c>
      <c r="J216" s="122">
        <f t="shared" si="214"/>
        <v>792.08185679999997</v>
      </c>
      <c r="K216" s="500">
        <f t="shared" si="201"/>
        <v>843.56717749199993</v>
      </c>
      <c r="L216" s="500">
        <f t="shared" si="202"/>
        <v>901.26717243245275</v>
      </c>
      <c r="M216" s="500">
        <f t="shared" ref="M216" si="231">K216*$M$7+K216</f>
        <v>877.30986459167991</v>
      </c>
      <c r="N216" s="500">
        <f t="shared" ref="N216" si="232">K216*$N$7+K216</f>
        <v>860.43852104183998</v>
      </c>
      <c r="O216" s="500">
        <f t="shared" si="205"/>
        <v>955.34320277839993</v>
      </c>
      <c r="P216" s="500">
        <f t="shared" si="206"/>
        <v>1012.663794945104</v>
      </c>
      <c r="Q216" s="500">
        <f t="shared" si="206"/>
        <v>1073.4236226418102</v>
      </c>
      <c r="R216" s="500">
        <f t="shared" si="206"/>
        <v>1137.8290400003189</v>
      </c>
    </row>
    <row r="217" spans="1:18" ht="26.25" customHeight="1" x14ac:dyDescent="0.2">
      <c r="A217" s="499"/>
      <c r="B217" s="198" t="s">
        <v>399</v>
      </c>
      <c r="C217" s="285"/>
      <c r="D217" s="285"/>
      <c r="E217" s="120"/>
      <c r="F217" s="121">
        <v>477</v>
      </c>
      <c r="G217" s="121">
        <v>582.55999999999995</v>
      </c>
      <c r="H217" s="121">
        <v>656.49</v>
      </c>
      <c r="I217" s="539">
        <f t="shared" si="213"/>
        <v>754.96350000000007</v>
      </c>
      <c r="J217" s="122">
        <f t="shared" si="214"/>
        <v>812.64271140000005</v>
      </c>
      <c r="K217" s="500">
        <f t="shared" si="201"/>
        <v>865.46448764100001</v>
      </c>
      <c r="L217" s="500">
        <f t="shared" si="202"/>
        <v>924.6622585956444</v>
      </c>
      <c r="M217" s="500">
        <f t="shared" ref="M217" si="233">K217*$M$7+K217</f>
        <v>900.08306714664002</v>
      </c>
      <c r="N217" s="500">
        <f t="shared" ref="N217" si="234">K217*$N$7+K217</f>
        <v>882.77377739381996</v>
      </c>
      <c r="O217" s="500">
        <f t="shared" si="205"/>
        <v>980.14199411138304</v>
      </c>
      <c r="P217" s="500">
        <f t="shared" si="206"/>
        <v>1038.9505137580661</v>
      </c>
      <c r="Q217" s="500">
        <f t="shared" si="206"/>
        <v>1101.28754458355</v>
      </c>
      <c r="R217" s="500">
        <f t="shared" si="206"/>
        <v>1167.3647972585629</v>
      </c>
    </row>
    <row r="218" spans="1:18" x14ac:dyDescent="0.2">
      <c r="A218" s="499"/>
      <c r="B218" s="198"/>
      <c r="C218" s="285"/>
      <c r="D218" s="285"/>
      <c r="E218" s="120"/>
      <c r="F218" s="120"/>
      <c r="G218" s="52"/>
      <c r="H218" s="52"/>
      <c r="I218" s="344"/>
      <c r="J218" s="119"/>
      <c r="K218" s="518"/>
      <c r="L218" s="518"/>
      <c r="M218" s="518"/>
      <c r="N218" s="518"/>
      <c r="O218" s="518"/>
      <c r="P218" s="518"/>
      <c r="Q218" s="518"/>
      <c r="R218" s="518"/>
    </row>
    <row r="219" spans="1:18" ht="26.25" customHeight="1" x14ac:dyDescent="0.2">
      <c r="A219" s="499"/>
      <c r="B219" s="193" t="s">
        <v>400</v>
      </c>
      <c r="C219" s="285"/>
      <c r="D219" s="285"/>
      <c r="E219" s="120"/>
      <c r="F219" s="121"/>
      <c r="G219" s="52"/>
      <c r="H219" s="52"/>
      <c r="I219" s="344"/>
      <c r="J219" s="119"/>
      <c r="K219" s="518"/>
      <c r="L219" s="518"/>
      <c r="M219" s="518"/>
      <c r="N219" s="518"/>
      <c r="O219" s="518"/>
      <c r="P219" s="518"/>
      <c r="Q219" s="518"/>
      <c r="R219" s="518"/>
    </row>
    <row r="220" spans="1:18" ht="20.25" customHeight="1" x14ac:dyDescent="0.2">
      <c r="A220" s="499"/>
      <c r="B220" s="193"/>
      <c r="C220" s="285"/>
      <c r="D220" s="285"/>
      <c r="E220" s="120"/>
      <c r="F220" s="121"/>
      <c r="G220" s="52"/>
      <c r="H220" s="52"/>
      <c r="I220" s="344"/>
      <c r="J220" s="119"/>
      <c r="K220" s="518"/>
      <c r="L220" s="518"/>
      <c r="M220" s="518"/>
      <c r="N220" s="518"/>
      <c r="O220" s="518"/>
      <c r="P220" s="518"/>
      <c r="Q220" s="518"/>
      <c r="R220" s="518"/>
    </row>
    <row r="221" spans="1:18" ht="26.25" customHeight="1" x14ac:dyDescent="0.2">
      <c r="A221" s="499"/>
      <c r="B221" s="198" t="s">
        <v>541</v>
      </c>
      <c r="C221" s="285"/>
      <c r="D221" s="285"/>
      <c r="E221" s="120"/>
      <c r="F221" s="121">
        <v>92.1</v>
      </c>
      <c r="G221" s="121">
        <v>112.53</v>
      </c>
      <c r="H221" s="121">
        <v>126.81</v>
      </c>
      <c r="I221" s="539">
        <f>H221*$I$7+H221</f>
        <v>145.83150000000001</v>
      </c>
      <c r="J221" s="122">
        <f>I221*$J$7+I221</f>
        <v>156.9730266</v>
      </c>
      <c r="K221" s="500">
        <f t="shared" ref="K221:K222" si="235">J221*$K$7+J221</f>
        <v>167.176273329</v>
      </c>
      <c r="L221" s="500">
        <f t="shared" ref="L221:L222" si="236">K221*$L$7+K221</f>
        <v>178.61113042470359</v>
      </c>
      <c r="M221" s="500">
        <f t="shared" ref="M221" si="237">K221*$M$7+K221</f>
        <v>173.86332426216001</v>
      </c>
      <c r="N221" s="500">
        <f t="shared" ref="N221" si="238">K221*$N$7+K221</f>
        <v>170.51979879557999</v>
      </c>
      <c r="O221" s="500">
        <f>L221*$O$7+L221</f>
        <v>189.32779825018579</v>
      </c>
      <c r="P221" s="500">
        <f t="shared" ref="P221:R222" si="239">O221*$P$7+O221</f>
        <v>200.68746614519694</v>
      </c>
      <c r="Q221" s="500">
        <f t="shared" si="239"/>
        <v>212.72871411390875</v>
      </c>
      <c r="R221" s="500">
        <f t="shared" si="239"/>
        <v>225.49243696074328</v>
      </c>
    </row>
    <row r="222" spans="1:18" ht="26.25" customHeight="1" x14ac:dyDescent="0.2">
      <c r="A222" s="499"/>
      <c r="B222" s="198" t="s">
        <v>401</v>
      </c>
      <c r="C222" s="285"/>
      <c r="D222" s="285"/>
      <c r="E222" s="120"/>
      <c r="F222" s="121">
        <v>1272</v>
      </c>
      <c r="G222" s="121">
        <v>1553.53</v>
      </c>
      <c r="H222" s="121">
        <v>1750.67</v>
      </c>
      <c r="I222" s="539">
        <f>H222*$I$7+H222</f>
        <v>2013.2705000000001</v>
      </c>
      <c r="J222" s="122">
        <f>I222*$J$7+I222</f>
        <v>2167.0843662000002</v>
      </c>
      <c r="K222" s="500">
        <f t="shared" si="235"/>
        <v>2307.9448500030003</v>
      </c>
      <c r="L222" s="500">
        <f t="shared" si="236"/>
        <v>2465.8082777432055</v>
      </c>
      <c r="M222" s="500">
        <f t="shared" ref="M222" si="240">K222*$M$7+K222</f>
        <v>2400.2626440031204</v>
      </c>
      <c r="N222" s="500">
        <f t="shared" ref="N222" si="241">K222*$N$7+K222</f>
        <v>2354.1037470030601</v>
      </c>
      <c r="O222" s="500">
        <f>L222*$O$7+L222</f>
        <v>2613.7567744077978</v>
      </c>
      <c r="P222" s="500">
        <f t="shared" si="239"/>
        <v>2770.5821808722658</v>
      </c>
      <c r="Q222" s="500">
        <f t="shared" si="239"/>
        <v>2936.8171117246015</v>
      </c>
      <c r="R222" s="500">
        <f t="shared" si="239"/>
        <v>3113.0261384280775</v>
      </c>
    </row>
    <row r="223" spans="1:18" ht="20.25" customHeight="1" x14ac:dyDescent="0.2">
      <c r="A223" s="499"/>
      <c r="B223" s="198"/>
      <c r="C223" s="285"/>
      <c r="D223" s="285"/>
      <c r="E223" s="120"/>
      <c r="F223" s="120"/>
      <c r="G223" s="52"/>
      <c r="H223" s="52"/>
      <c r="I223" s="344"/>
      <c r="J223" s="119"/>
      <c r="K223" s="518"/>
      <c r="L223" s="518"/>
      <c r="M223" s="518"/>
      <c r="N223" s="518"/>
      <c r="O223" s="518"/>
      <c r="P223" s="518"/>
      <c r="Q223" s="518"/>
      <c r="R223" s="518"/>
    </row>
    <row r="224" spans="1:18" ht="26.25" customHeight="1" x14ac:dyDescent="0.2">
      <c r="A224" s="499"/>
      <c r="B224" s="193" t="s">
        <v>402</v>
      </c>
      <c r="C224" s="285"/>
      <c r="D224" s="285"/>
      <c r="E224" s="120"/>
      <c r="F224" s="120"/>
      <c r="G224" s="52"/>
      <c r="H224" s="52"/>
      <c r="I224" s="344"/>
      <c r="J224" s="119"/>
      <c r="K224" s="518"/>
      <c r="L224" s="518"/>
      <c r="M224" s="518"/>
      <c r="N224" s="518"/>
      <c r="O224" s="518"/>
      <c r="P224" s="518"/>
      <c r="Q224" s="518"/>
      <c r="R224" s="518"/>
    </row>
    <row r="225" spans="1:18" ht="20.25" customHeight="1" x14ac:dyDescent="0.2">
      <c r="A225" s="499"/>
      <c r="B225" s="193"/>
      <c r="C225" s="285"/>
      <c r="D225" s="285"/>
      <c r="E225" s="120"/>
      <c r="F225" s="120"/>
      <c r="G225" s="52"/>
      <c r="H225" s="52"/>
      <c r="I225" s="344"/>
      <c r="J225" s="119"/>
      <c r="K225" s="518"/>
      <c r="L225" s="518"/>
      <c r="M225" s="518"/>
      <c r="N225" s="518"/>
      <c r="O225" s="518"/>
      <c r="P225" s="518"/>
      <c r="Q225" s="518"/>
      <c r="R225" s="518"/>
    </row>
    <row r="226" spans="1:18" ht="26.25" customHeight="1" x14ac:dyDescent="0.2">
      <c r="A226" s="499"/>
      <c r="B226" s="198" t="s">
        <v>403</v>
      </c>
      <c r="C226" s="285"/>
      <c r="D226" s="285"/>
      <c r="E226" s="120"/>
      <c r="F226" s="121">
        <v>21.2</v>
      </c>
      <c r="G226" s="121">
        <v>25.85</v>
      </c>
      <c r="H226" s="121">
        <v>29.13</v>
      </c>
      <c r="I226" s="539">
        <f t="shared" ref="I226:I231" si="242">H226*$I$7+H226</f>
        <v>33.499499999999998</v>
      </c>
      <c r="J226" s="122">
        <f t="shared" ref="J226:J231" si="243">I226*$J$7+I226</f>
        <v>36.058861799999995</v>
      </c>
      <c r="K226" s="500">
        <f t="shared" ref="K226:K231" si="244">J226*$K$7+J226</f>
        <v>38.402687816999993</v>
      </c>
      <c r="L226" s="500">
        <f t="shared" ref="L226:L231" si="245">K226*$L$7+K226</f>
        <v>41.029431663682793</v>
      </c>
      <c r="M226" s="500">
        <f t="shared" ref="M226" si="246">K226*$M$7+K226</f>
        <v>39.938795329679991</v>
      </c>
      <c r="N226" s="500">
        <f t="shared" ref="N226" si="247">K226*$N$7+K226</f>
        <v>39.170741573339996</v>
      </c>
      <c r="O226" s="500">
        <f t="shared" ref="O226:O231" si="248">L226*$O$7+L226</f>
        <v>43.491197563503761</v>
      </c>
      <c r="P226" s="500">
        <f t="shared" ref="P226:R231" si="249">O226*$P$7+O226</f>
        <v>46.100669417313988</v>
      </c>
      <c r="Q226" s="500">
        <f t="shared" si="249"/>
        <v>48.866709582352826</v>
      </c>
      <c r="R226" s="500">
        <f t="shared" si="249"/>
        <v>51.798712157293998</v>
      </c>
    </row>
    <row r="227" spans="1:18" ht="26.25" customHeight="1" x14ac:dyDescent="0.2">
      <c r="A227" s="499"/>
      <c r="B227" s="198" t="s">
        <v>404</v>
      </c>
      <c r="C227" s="285"/>
      <c r="D227" s="285"/>
      <c r="E227" s="120"/>
      <c r="F227" s="121">
        <v>21.2</v>
      </c>
      <c r="G227" s="121">
        <v>25.85</v>
      </c>
      <c r="H227" s="121">
        <v>29.13</v>
      </c>
      <c r="I227" s="539">
        <f t="shared" si="242"/>
        <v>33.499499999999998</v>
      </c>
      <c r="J227" s="122">
        <f t="shared" si="243"/>
        <v>36.058861799999995</v>
      </c>
      <c r="K227" s="500">
        <f t="shared" si="244"/>
        <v>38.402687816999993</v>
      </c>
      <c r="L227" s="500">
        <f t="shared" si="245"/>
        <v>41.029431663682793</v>
      </c>
      <c r="M227" s="500">
        <f t="shared" ref="M227" si="250">K227*$M$7+K227</f>
        <v>39.938795329679991</v>
      </c>
      <c r="N227" s="500">
        <f t="shared" ref="N227" si="251">K227*$N$7+K227</f>
        <v>39.170741573339996</v>
      </c>
      <c r="O227" s="500">
        <f t="shared" si="248"/>
        <v>43.491197563503761</v>
      </c>
      <c r="P227" s="500">
        <f t="shared" si="249"/>
        <v>46.100669417313988</v>
      </c>
      <c r="Q227" s="500">
        <f t="shared" si="249"/>
        <v>48.866709582352826</v>
      </c>
      <c r="R227" s="500">
        <f t="shared" si="249"/>
        <v>51.798712157293998</v>
      </c>
    </row>
    <row r="228" spans="1:18" ht="26.25" customHeight="1" x14ac:dyDescent="0.2">
      <c r="A228" s="499"/>
      <c r="B228" s="198" t="s">
        <v>405</v>
      </c>
      <c r="C228" s="285"/>
      <c r="D228" s="285"/>
      <c r="E228" s="120"/>
      <c r="F228" s="121">
        <v>53</v>
      </c>
      <c r="G228" s="121">
        <v>64.680000000000007</v>
      </c>
      <c r="H228" s="121">
        <v>72.89</v>
      </c>
      <c r="I228" s="539">
        <f t="shared" si="242"/>
        <v>83.823499999999996</v>
      </c>
      <c r="J228" s="122">
        <f t="shared" si="243"/>
        <v>90.227615399999991</v>
      </c>
      <c r="K228" s="500">
        <f t="shared" si="244"/>
        <v>96.092410400999995</v>
      </c>
      <c r="L228" s="500">
        <f t="shared" si="245"/>
        <v>102.6651312724284</v>
      </c>
      <c r="M228" s="500">
        <f t="shared" ref="M228" si="252">K228*$M$7+K228</f>
        <v>99.936106817039999</v>
      </c>
      <c r="N228" s="500">
        <f t="shared" ref="N228" si="253">K228*$N$7+K228</f>
        <v>98.01425860901999</v>
      </c>
      <c r="O228" s="500">
        <f t="shared" si="248"/>
        <v>108.8250391487741</v>
      </c>
      <c r="P228" s="500">
        <f t="shared" si="249"/>
        <v>115.35454149770054</v>
      </c>
      <c r="Q228" s="500">
        <f t="shared" si="249"/>
        <v>122.27581398756257</v>
      </c>
      <c r="R228" s="500">
        <f t="shared" si="249"/>
        <v>129.61236282681634</v>
      </c>
    </row>
    <row r="229" spans="1:18" ht="26.25" customHeight="1" x14ac:dyDescent="0.2">
      <c r="A229" s="499"/>
      <c r="B229" s="198" t="s">
        <v>406</v>
      </c>
      <c r="C229" s="285"/>
      <c r="D229" s="285"/>
      <c r="E229" s="120"/>
      <c r="F229" s="121">
        <v>221.3</v>
      </c>
      <c r="G229" s="121">
        <v>270.27</v>
      </c>
      <c r="H229" s="121">
        <v>304.57</v>
      </c>
      <c r="I229" s="539">
        <f t="shared" si="242"/>
        <v>350.25549999999998</v>
      </c>
      <c r="J229" s="122">
        <f t="shared" si="243"/>
        <v>377.01502019999998</v>
      </c>
      <c r="K229" s="500">
        <f t="shared" si="244"/>
        <v>401.520996513</v>
      </c>
      <c r="L229" s="500">
        <f t="shared" si="245"/>
        <v>428.98503267448922</v>
      </c>
      <c r="M229" s="500">
        <f t="shared" ref="M229" si="254">K229*$M$7+K229</f>
        <v>417.58183637351999</v>
      </c>
      <c r="N229" s="500">
        <f t="shared" ref="N229" si="255">K229*$N$7+K229</f>
        <v>409.55141644326</v>
      </c>
      <c r="O229" s="500">
        <f t="shared" si="248"/>
        <v>454.72413463495855</v>
      </c>
      <c r="P229" s="500">
        <f t="shared" si="249"/>
        <v>482.00758271305608</v>
      </c>
      <c r="Q229" s="500">
        <f t="shared" si="249"/>
        <v>510.92803767583945</v>
      </c>
      <c r="R229" s="500">
        <f t="shared" si="249"/>
        <v>541.5837199363898</v>
      </c>
    </row>
    <row r="230" spans="1:18" ht="26.25" customHeight="1" x14ac:dyDescent="0.2">
      <c r="A230" s="499"/>
      <c r="B230" s="198" t="s">
        <v>407</v>
      </c>
      <c r="C230" s="285"/>
      <c r="D230" s="285"/>
      <c r="E230" s="120"/>
      <c r="F230" s="121">
        <v>21.2</v>
      </c>
      <c r="G230" s="121">
        <v>25.85</v>
      </c>
      <c r="H230" s="121">
        <v>29.13</v>
      </c>
      <c r="I230" s="539">
        <f t="shared" si="242"/>
        <v>33.499499999999998</v>
      </c>
      <c r="J230" s="122">
        <f t="shared" si="243"/>
        <v>36.058861799999995</v>
      </c>
      <c r="K230" s="500">
        <f t="shared" si="244"/>
        <v>38.402687816999993</v>
      </c>
      <c r="L230" s="500">
        <f t="shared" si="245"/>
        <v>41.029431663682793</v>
      </c>
      <c r="M230" s="500">
        <f t="shared" ref="M230" si="256">K230*$M$7+K230</f>
        <v>39.938795329679991</v>
      </c>
      <c r="N230" s="500">
        <f t="shared" ref="N230" si="257">K230*$N$7+K230</f>
        <v>39.170741573339996</v>
      </c>
      <c r="O230" s="500">
        <f t="shared" si="248"/>
        <v>43.491197563503761</v>
      </c>
      <c r="P230" s="500">
        <f t="shared" si="249"/>
        <v>46.100669417313988</v>
      </c>
      <c r="Q230" s="500">
        <f t="shared" si="249"/>
        <v>48.866709582352826</v>
      </c>
      <c r="R230" s="500">
        <f t="shared" si="249"/>
        <v>51.798712157293998</v>
      </c>
    </row>
    <row r="231" spans="1:18" ht="26.25" customHeight="1" x14ac:dyDescent="0.2">
      <c r="A231" s="499"/>
      <c r="B231" s="198" t="s">
        <v>408</v>
      </c>
      <c r="C231" s="285"/>
      <c r="D231" s="285"/>
      <c r="E231" s="120"/>
      <c r="F231" s="121">
        <v>21.2</v>
      </c>
      <c r="G231" s="121">
        <v>25.85</v>
      </c>
      <c r="H231" s="121">
        <v>29.13</v>
      </c>
      <c r="I231" s="539">
        <f t="shared" si="242"/>
        <v>33.499499999999998</v>
      </c>
      <c r="J231" s="122">
        <f t="shared" si="243"/>
        <v>36.058861799999995</v>
      </c>
      <c r="K231" s="500">
        <f t="shared" si="244"/>
        <v>38.402687816999993</v>
      </c>
      <c r="L231" s="500">
        <f t="shared" si="245"/>
        <v>41.029431663682793</v>
      </c>
      <c r="M231" s="500">
        <f t="shared" ref="M231" si="258">K231*$M$7+K231</f>
        <v>39.938795329679991</v>
      </c>
      <c r="N231" s="500">
        <f t="shared" ref="N231" si="259">K231*$N$7+K231</f>
        <v>39.170741573339996</v>
      </c>
      <c r="O231" s="500">
        <f t="shared" si="248"/>
        <v>43.491197563503761</v>
      </c>
      <c r="P231" s="500">
        <f t="shared" si="249"/>
        <v>46.100669417313988</v>
      </c>
      <c r="Q231" s="500">
        <f t="shared" si="249"/>
        <v>48.866709582352826</v>
      </c>
      <c r="R231" s="500">
        <f t="shared" si="249"/>
        <v>51.798712157293998</v>
      </c>
    </row>
    <row r="232" spans="1:18" ht="15.75" thickBot="1" x14ac:dyDescent="0.25">
      <c r="A232" s="524"/>
      <c r="B232" s="525"/>
      <c r="C232" s="526"/>
      <c r="D232" s="526"/>
      <c r="E232" s="527"/>
      <c r="F232" s="528"/>
      <c r="G232" s="478"/>
      <c r="H232" s="478"/>
      <c r="I232" s="544"/>
      <c r="J232" s="525"/>
      <c r="K232" s="529"/>
      <c r="L232" s="529"/>
      <c r="M232" s="529"/>
      <c r="N232" s="529"/>
      <c r="O232" s="529"/>
      <c r="P232" s="529"/>
      <c r="Q232" s="529"/>
      <c r="R232" s="529"/>
    </row>
  </sheetData>
  <mergeCells count="18">
    <mergeCell ref="X98:AA98"/>
    <mergeCell ref="X99:AA99"/>
    <mergeCell ref="X82:AA82"/>
    <mergeCell ref="X83:AA83"/>
    <mergeCell ref="X84:AA84"/>
    <mergeCell ref="X88:AA88"/>
    <mergeCell ref="X89:AA89"/>
    <mergeCell ref="X90:AA90"/>
    <mergeCell ref="B176:B178"/>
    <mergeCell ref="C37:I37"/>
    <mergeCell ref="B140:C140"/>
    <mergeCell ref="B142:B144"/>
    <mergeCell ref="B95:B97"/>
    <mergeCell ref="B2:J2"/>
    <mergeCell ref="A4:B6"/>
    <mergeCell ref="A7:B7"/>
    <mergeCell ref="X94:AA94"/>
    <mergeCell ref="X97:AA97"/>
  </mergeCells>
  <printOptions horizontalCentered="1"/>
  <pageMargins left="0.23622047244094491" right="0.23622047244094491" top="0.55118110236220474" bottom="0.74803149606299213" header="0.31496062992125984" footer="0.31496062992125984"/>
  <pageSetup paperSize="9" scale="55" firstPageNumber="9" fitToHeight="0" orientation="portrait" useFirstPageNumber="1" r:id="rId1"/>
  <headerFooter alignWithMargins="0">
    <oddHeader>&amp;C&amp;P</oddHeader>
    <oddFooter>&amp;CAdopted 31 March 2015</oddFooter>
  </headerFooter>
  <rowBreaks count="4" manualBreakCount="4">
    <brk id="68" max="16383" man="1"/>
    <brk id="120" max="16383" man="1"/>
    <brk id="164" max="16383" man="1"/>
    <brk id="19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9" tint="0.59999389629810485"/>
    <pageSetUpPr fitToPage="1"/>
  </sheetPr>
  <dimension ref="A1:P381"/>
  <sheetViews>
    <sheetView view="pageBreakPreview" topLeftCell="B323" zoomScale="70" zoomScaleNormal="100" zoomScaleSheetLayoutView="70" workbookViewId="0">
      <selection activeCell="B98" sqref="B98:B110"/>
    </sheetView>
  </sheetViews>
  <sheetFormatPr defaultRowHeight="15" x14ac:dyDescent="0.2"/>
  <cols>
    <col min="1" max="1" width="5.125" style="289" bestFit="1" customWidth="1"/>
    <col min="2" max="2" width="64.75" style="53" customWidth="1"/>
    <col min="3" max="3" width="27.625" style="53" hidden="1" customWidth="1"/>
    <col min="4" max="4" width="38" style="8" hidden="1" customWidth="1"/>
    <col min="5" max="5" width="34.125" style="68" hidden="1" customWidth="1"/>
    <col min="6" max="9" width="27.5" style="68" hidden="1" customWidth="1"/>
    <col min="10" max="10" width="27.5" style="68" customWidth="1"/>
    <col min="11" max="12" width="27.5" style="68" hidden="1" customWidth="1"/>
    <col min="13" max="15" width="27.5" style="68" customWidth="1"/>
    <col min="16" max="16" width="27.5" style="68" hidden="1" customWidth="1"/>
    <col min="17" max="16384" width="9" style="53"/>
  </cols>
  <sheetData>
    <row r="1" spans="1:16" ht="30" customHeight="1" x14ac:dyDescent="0.2">
      <c r="A1" s="735" t="s">
        <v>215</v>
      </c>
      <c r="B1" s="735"/>
      <c r="C1" s="735"/>
      <c r="D1" s="735"/>
      <c r="E1" s="735"/>
      <c r="F1" s="735"/>
      <c r="G1" s="735"/>
      <c r="H1" s="735"/>
      <c r="I1" s="735"/>
      <c r="J1" s="735"/>
      <c r="K1" s="3"/>
      <c r="L1" s="3"/>
      <c r="M1" s="53"/>
      <c r="N1" s="53"/>
      <c r="O1" s="53"/>
      <c r="P1" s="53"/>
    </row>
    <row r="2" spans="1:16" ht="17.25" customHeight="1" thickBot="1" x14ac:dyDescent="0.25">
      <c r="F2" s="429" t="s">
        <v>220</v>
      </c>
    </row>
    <row r="3" spans="1:16" ht="33.75" customHeight="1" x14ac:dyDescent="0.2">
      <c r="A3" s="736" t="s">
        <v>238</v>
      </c>
      <c r="B3" s="737"/>
      <c r="C3" s="118" t="s">
        <v>216</v>
      </c>
      <c r="D3" s="54" t="s">
        <v>237</v>
      </c>
      <c r="E3" s="73" t="s">
        <v>237</v>
      </c>
      <c r="F3" s="73" t="s">
        <v>237</v>
      </c>
      <c r="G3" s="73" t="s">
        <v>237</v>
      </c>
      <c r="H3" s="54" t="s">
        <v>237</v>
      </c>
      <c r="I3" s="54" t="s">
        <v>237</v>
      </c>
      <c r="J3" s="54" t="s">
        <v>1230</v>
      </c>
      <c r="K3" s="54" t="s">
        <v>791</v>
      </c>
      <c r="L3" s="54" t="s">
        <v>791</v>
      </c>
      <c r="M3" s="54" t="s">
        <v>1230</v>
      </c>
      <c r="N3" s="54" t="s">
        <v>1230</v>
      </c>
      <c r="O3" s="54" t="s">
        <v>1230</v>
      </c>
      <c r="P3" s="54" t="s">
        <v>1230</v>
      </c>
    </row>
    <row r="4" spans="1:16" ht="25.5" customHeight="1" x14ac:dyDescent="0.2">
      <c r="A4" s="738"/>
      <c r="B4" s="739"/>
      <c r="C4" s="118" t="s">
        <v>218</v>
      </c>
      <c r="D4" s="71" t="s">
        <v>552</v>
      </c>
      <c r="E4" s="71" t="s">
        <v>554</v>
      </c>
      <c r="F4" s="71" t="s">
        <v>566</v>
      </c>
      <c r="G4" s="71" t="s">
        <v>593</v>
      </c>
      <c r="H4" s="71" t="s">
        <v>754</v>
      </c>
      <c r="I4" s="71" t="s">
        <v>772</v>
      </c>
      <c r="J4" s="71" t="s">
        <v>797</v>
      </c>
      <c r="K4" s="71" t="s">
        <v>797</v>
      </c>
      <c r="L4" s="71" t="s">
        <v>797</v>
      </c>
      <c r="M4" s="71" t="s">
        <v>908</v>
      </c>
      <c r="N4" s="71" t="s">
        <v>918</v>
      </c>
      <c r="O4" s="71" t="s">
        <v>1259</v>
      </c>
      <c r="P4" s="71" t="s">
        <v>1260</v>
      </c>
    </row>
    <row r="5" spans="1:16" ht="25.5" customHeight="1" thickBot="1" x14ac:dyDescent="0.25">
      <c r="A5" s="740"/>
      <c r="B5" s="741"/>
      <c r="C5" s="131">
        <v>0.1</v>
      </c>
      <c r="D5" s="56">
        <v>0.06</v>
      </c>
      <c r="E5" s="56">
        <v>0.06</v>
      </c>
      <c r="F5" s="117">
        <v>0.15</v>
      </c>
      <c r="G5" s="300">
        <v>0.1</v>
      </c>
      <c r="H5" s="117">
        <v>0.1</v>
      </c>
      <c r="I5" s="117">
        <v>6.5000000000000002E-2</v>
      </c>
      <c r="J5" s="117">
        <v>0.05</v>
      </c>
      <c r="K5" s="117">
        <v>0.04</v>
      </c>
      <c r="L5" s="117">
        <v>0.02</v>
      </c>
      <c r="M5" s="117">
        <v>0.06</v>
      </c>
      <c r="N5" s="117">
        <v>0.06</v>
      </c>
      <c r="O5" s="117">
        <v>0.06</v>
      </c>
      <c r="P5" s="117">
        <v>0.06</v>
      </c>
    </row>
    <row r="6" spans="1:16" ht="30" customHeight="1" x14ac:dyDescent="0.2">
      <c r="A6" s="290"/>
      <c r="B6" s="191" t="s">
        <v>4</v>
      </c>
      <c r="C6" s="62"/>
      <c r="D6" s="147"/>
      <c r="E6" s="301"/>
      <c r="F6" s="430"/>
      <c r="G6" s="120"/>
      <c r="H6" s="120"/>
      <c r="I6" s="120"/>
      <c r="J6" s="120"/>
      <c r="K6" s="120"/>
      <c r="L6" s="120"/>
      <c r="M6" s="120"/>
      <c r="N6" s="120"/>
      <c r="O6" s="120"/>
      <c r="P6" s="120"/>
    </row>
    <row r="7" spans="1:16" ht="47.25" customHeight="1" x14ac:dyDescent="0.2">
      <c r="A7" s="291"/>
      <c r="B7" s="198" t="s">
        <v>300</v>
      </c>
      <c r="C7" s="52"/>
      <c r="D7" s="61"/>
      <c r="E7" s="52"/>
      <c r="F7" s="120"/>
      <c r="G7" s="120"/>
      <c r="H7" s="120"/>
      <c r="I7" s="120"/>
      <c r="J7" s="120"/>
      <c r="K7" s="120"/>
      <c r="L7" s="120"/>
      <c r="M7" s="120"/>
      <c r="N7" s="120"/>
      <c r="O7" s="120"/>
      <c r="P7" s="120"/>
    </row>
    <row r="8" spans="1:16" ht="21" customHeight="1" x14ac:dyDescent="0.2">
      <c r="A8" s="291"/>
      <c r="B8" s="198" t="s">
        <v>301</v>
      </c>
      <c r="C8" s="52"/>
      <c r="D8" s="61"/>
      <c r="E8" s="52"/>
      <c r="F8" s="120"/>
      <c r="G8" s="120"/>
      <c r="H8" s="120"/>
      <c r="I8" s="120"/>
      <c r="J8" s="120"/>
      <c r="K8" s="120"/>
      <c r="L8" s="120"/>
      <c r="M8" s="120"/>
      <c r="N8" s="120"/>
      <c r="O8" s="120"/>
      <c r="P8" s="120"/>
    </row>
    <row r="9" spans="1:16" ht="21" customHeight="1" x14ac:dyDescent="0.2">
      <c r="A9" s="291"/>
      <c r="B9" s="198"/>
      <c r="C9" s="52"/>
      <c r="D9" s="61"/>
      <c r="E9" s="52"/>
      <c r="F9" s="120"/>
      <c r="G9" s="120"/>
      <c r="H9" s="120"/>
      <c r="I9" s="120"/>
      <c r="J9" s="120"/>
      <c r="K9" s="120"/>
      <c r="L9" s="120"/>
      <c r="M9" s="120"/>
      <c r="N9" s="120"/>
      <c r="O9" s="120"/>
      <c r="P9" s="120"/>
    </row>
    <row r="10" spans="1:16" ht="21" customHeight="1" x14ac:dyDescent="0.2">
      <c r="A10" s="291"/>
      <c r="B10" s="198" t="s">
        <v>302</v>
      </c>
      <c r="C10" s="125">
        <v>37.31</v>
      </c>
      <c r="D10" s="55">
        <v>51.6</v>
      </c>
      <c r="E10" s="55">
        <v>62.91</v>
      </c>
      <c r="F10" s="55">
        <f>E10*$F$5+E10</f>
        <v>72.346499999999992</v>
      </c>
      <c r="G10" s="55">
        <f>F10*$G$5+F10</f>
        <v>79.581149999999994</v>
      </c>
      <c r="H10" s="55">
        <f>G10*$H$5+G10</f>
        <v>87.539265</v>
      </c>
      <c r="I10" s="55">
        <f t="shared" ref="I10:J13" si="0">H10*$I$5+H10</f>
        <v>93.229317225000003</v>
      </c>
      <c r="J10" s="55">
        <f>I10*$J$5+I10</f>
        <v>97.890783086249996</v>
      </c>
      <c r="K10" s="55">
        <f>I10*$K$5+I10</f>
        <v>96.958489913999998</v>
      </c>
      <c r="L10" s="55">
        <f>I10*$L$5+I10</f>
        <v>95.0939035695</v>
      </c>
      <c r="M10" s="55">
        <f>J10*$M$5+J10</f>
        <v>103.76423007142499</v>
      </c>
      <c r="N10" s="55">
        <f>K10*$N$5+K10</f>
        <v>102.77599930884</v>
      </c>
      <c r="O10" s="55">
        <f>L10*$N$5+L10</f>
        <v>100.79953778367</v>
      </c>
      <c r="P10" s="55">
        <f>M10*$N$5+M10</f>
        <v>109.9900838757105</v>
      </c>
    </row>
    <row r="11" spans="1:16" ht="21" customHeight="1" x14ac:dyDescent="0.2">
      <c r="A11" s="291"/>
      <c r="B11" s="198" t="s">
        <v>575</v>
      </c>
      <c r="C11" s="125">
        <v>37.31</v>
      </c>
      <c r="D11" s="55">
        <v>51.6</v>
      </c>
      <c r="E11" s="55">
        <v>62.91</v>
      </c>
      <c r="F11" s="55">
        <f>E11*$F$5+E11</f>
        <v>72.346499999999992</v>
      </c>
      <c r="G11" s="55">
        <f>F11*$G$5+F11</f>
        <v>79.581149999999994</v>
      </c>
      <c r="H11" s="55">
        <f>G11*$H$5+G11</f>
        <v>87.539265</v>
      </c>
      <c r="I11" s="55">
        <f t="shared" si="0"/>
        <v>93.229317225000003</v>
      </c>
      <c r="J11" s="55">
        <f t="shared" si="0"/>
        <v>99.289222844625002</v>
      </c>
      <c r="K11" s="55">
        <f t="shared" ref="K11:K13" si="1">I11*$K$5+I11</f>
        <v>96.958489913999998</v>
      </c>
      <c r="L11" s="55">
        <f t="shared" ref="L11:L13" si="2">I11*$L$5+I11</f>
        <v>95.0939035695</v>
      </c>
      <c r="M11" s="55">
        <f t="shared" ref="M11:M13" si="3">J11*$M$5+J11</f>
        <v>105.2465762153025</v>
      </c>
      <c r="N11" s="55">
        <f t="shared" ref="N11:P13" si="4">K11*$N$5+K11</f>
        <v>102.77599930884</v>
      </c>
      <c r="O11" s="55">
        <f t="shared" si="4"/>
        <v>100.79953778367</v>
      </c>
      <c r="P11" s="55">
        <f t="shared" si="4"/>
        <v>111.56137078822064</v>
      </c>
    </row>
    <row r="12" spans="1:16" ht="21" customHeight="1" x14ac:dyDescent="0.2">
      <c r="A12" s="291"/>
      <c r="B12" s="198" t="s">
        <v>577</v>
      </c>
      <c r="C12" s="125">
        <v>37.31</v>
      </c>
      <c r="D12" s="55">
        <v>51.6</v>
      </c>
      <c r="E12" s="55">
        <v>62.91</v>
      </c>
      <c r="F12" s="55">
        <f>E12*$F$5+E12</f>
        <v>72.346499999999992</v>
      </c>
      <c r="G12" s="55">
        <f>F12*$G$5+F12</f>
        <v>79.581149999999994</v>
      </c>
      <c r="H12" s="55">
        <f>G12*$H$5+G12</f>
        <v>87.539265</v>
      </c>
      <c r="I12" s="55">
        <f t="shared" si="0"/>
        <v>93.229317225000003</v>
      </c>
      <c r="J12" s="55">
        <f t="shared" si="0"/>
        <v>99.289222844625002</v>
      </c>
      <c r="K12" s="55">
        <f t="shared" si="1"/>
        <v>96.958489913999998</v>
      </c>
      <c r="L12" s="55">
        <f t="shared" si="2"/>
        <v>95.0939035695</v>
      </c>
      <c r="M12" s="55">
        <f t="shared" si="3"/>
        <v>105.2465762153025</v>
      </c>
      <c r="N12" s="55">
        <f t="shared" si="4"/>
        <v>102.77599930884</v>
      </c>
      <c r="O12" s="55">
        <f t="shared" si="4"/>
        <v>100.79953778367</v>
      </c>
      <c r="P12" s="55">
        <f t="shared" si="4"/>
        <v>111.56137078822064</v>
      </c>
    </row>
    <row r="13" spans="1:16" ht="21" customHeight="1" x14ac:dyDescent="0.2">
      <c r="A13" s="291"/>
      <c r="B13" s="198" t="s">
        <v>576</v>
      </c>
      <c r="C13" s="125">
        <v>16.2</v>
      </c>
      <c r="D13" s="55">
        <v>22.4</v>
      </c>
      <c r="E13" s="55">
        <v>27.26</v>
      </c>
      <c r="F13" s="55">
        <f>E13*$F$5+E13</f>
        <v>31.349000000000004</v>
      </c>
      <c r="G13" s="55">
        <f>F13*$G$5+F13</f>
        <v>34.483900000000006</v>
      </c>
      <c r="H13" s="55">
        <f>G13*$H$5+G13</f>
        <v>37.932290000000009</v>
      </c>
      <c r="I13" s="55">
        <f t="shared" si="0"/>
        <v>40.397888850000008</v>
      </c>
      <c r="J13" s="55">
        <f t="shared" si="0"/>
        <v>43.023751625250007</v>
      </c>
      <c r="K13" s="55">
        <f t="shared" si="1"/>
        <v>42.013804404000005</v>
      </c>
      <c r="L13" s="55">
        <f t="shared" si="2"/>
        <v>41.205846627000007</v>
      </c>
      <c r="M13" s="55">
        <f t="shared" si="3"/>
        <v>45.605176722765009</v>
      </c>
      <c r="N13" s="55">
        <f t="shared" si="4"/>
        <v>44.534632668240008</v>
      </c>
      <c r="O13" s="55">
        <f t="shared" si="4"/>
        <v>43.678197424620009</v>
      </c>
      <c r="P13" s="55">
        <f t="shared" si="4"/>
        <v>48.34148732613091</v>
      </c>
    </row>
    <row r="14" spans="1:16" ht="21" customHeight="1" x14ac:dyDescent="0.2">
      <c r="A14" s="291"/>
      <c r="B14" s="198"/>
      <c r="C14" s="96"/>
      <c r="D14" s="55"/>
      <c r="E14" s="55"/>
      <c r="F14" s="55"/>
      <c r="G14" s="55"/>
      <c r="H14" s="55"/>
      <c r="I14" s="55"/>
      <c r="J14" s="55"/>
      <c r="K14" s="55"/>
      <c r="L14" s="55"/>
      <c r="M14" s="55"/>
      <c r="N14" s="55"/>
      <c r="O14" s="55"/>
      <c r="P14" s="55"/>
    </row>
    <row r="15" spans="1:16" ht="21" customHeight="1" x14ac:dyDescent="0.2">
      <c r="A15" s="291"/>
      <c r="B15" s="363" t="s">
        <v>590</v>
      </c>
      <c r="C15" s="96"/>
      <c r="D15" s="141"/>
      <c r="E15" s="55"/>
      <c r="F15" s="55"/>
      <c r="G15" s="55"/>
      <c r="H15" s="55"/>
      <c r="I15" s="55"/>
      <c r="J15" s="55"/>
      <c r="K15" s="55"/>
      <c r="L15" s="55"/>
      <c r="M15" s="55"/>
      <c r="N15" s="55"/>
      <c r="O15" s="55"/>
      <c r="P15" s="55"/>
    </row>
    <row r="16" spans="1:16" ht="21" customHeight="1" x14ac:dyDescent="0.2">
      <c r="A16" s="291"/>
      <c r="B16" s="198" t="s">
        <v>1264</v>
      </c>
      <c r="C16" s="125">
        <v>115.43</v>
      </c>
      <c r="D16" s="55">
        <v>159.5</v>
      </c>
      <c r="E16" s="55">
        <v>194.47</v>
      </c>
      <c r="F16" s="55">
        <f>E16*$F$5+E16</f>
        <v>223.6405</v>
      </c>
      <c r="G16" s="55">
        <f>F16*$G$5+F16</f>
        <v>246.00454999999999</v>
      </c>
      <c r="H16" s="55">
        <f>G16*$H$5+G16</f>
        <v>270.60500500000001</v>
      </c>
      <c r="I16" s="55">
        <f t="shared" ref="I16:J18" si="5">H16*$I$5+H16</f>
        <v>288.19433032500001</v>
      </c>
      <c r="J16" s="55">
        <f t="shared" si="5"/>
        <v>306.926961796125</v>
      </c>
      <c r="K16" s="55">
        <f t="shared" ref="K16:K18" si="6">I16*$K$5+I16</f>
        <v>299.722103538</v>
      </c>
      <c r="L16" s="55">
        <f t="shared" ref="L16:L18" si="7">I16*$L$5+I16</f>
        <v>293.95821693150003</v>
      </c>
      <c r="M16" s="55">
        <f t="shared" ref="M16:M18" si="8">J16*$M$5+J16</f>
        <v>325.34257950389252</v>
      </c>
      <c r="N16" s="55">
        <f t="shared" ref="N16:P18" si="9">K16*$N$5+K16</f>
        <v>317.70542975028002</v>
      </c>
      <c r="O16" s="55">
        <f t="shared" si="9"/>
        <v>311.59570994739005</v>
      </c>
      <c r="P16" s="55">
        <f t="shared" si="9"/>
        <v>344.86313427412608</v>
      </c>
    </row>
    <row r="17" spans="1:16" ht="21" customHeight="1" x14ac:dyDescent="0.2">
      <c r="A17" s="291"/>
      <c r="B17" s="198" t="s">
        <v>1265</v>
      </c>
      <c r="C17" s="125">
        <v>75.03</v>
      </c>
      <c r="D17" s="55">
        <v>103.7</v>
      </c>
      <c r="E17" s="55">
        <v>126.39</v>
      </c>
      <c r="F17" s="55">
        <f>E17*$F$5+E17</f>
        <v>145.3485</v>
      </c>
      <c r="G17" s="55">
        <f>F17*$G$5+F17</f>
        <v>159.88335000000001</v>
      </c>
      <c r="H17" s="55">
        <f>G17*$H$5+G17</f>
        <v>175.87168500000001</v>
      </c>
      <c r="I17" s="55">
        <f t="shared" si="5"/>
        <v>187.303344525</v>
      </c>
      <c r="J17" s="55">
        <f t="shared" si="5"/>
        <v>199.478061919125</v>
      </c>
      <c r="K17" s="55">
        <f t="shared" si="6"/>
        <v>194.79547830600001</v>
      </c>
      <c r="L17" s="55">
        <f t="shared" si="7"/>
        <v>191.0494114155</v>
      </c>
      <c r="M17" s="55">
        <f t="shared" si="8"/>
        <v>211.4467456342725</v>
      </c>
      <c r="N17" s="55">
        <f t="shared" si="9"/>
        <v>206.48320700436</v>
      </c>
      <c r="O17" s="55">
        <f t="shared" si="9"/>
        <v>202.51237610043</v>
      </c>
      <c r="P17" s="55">
        <f t="shared" si="9"/>
        <v>224.13355037232884</v>
      </c>
    </row>
    <row r="18" spans="1:16" ht="21" customHeight="1" x14ac:dyDescent="0.2">
      <c r="A18" s="291"/>
      <c r="B18" s="198" t="s">
        <v>595</v>
      </c>
      <c r="C18" s="125">
        <v>25.47</v>
      </c>
      <c r="D18" s="55">
        <v>35.200000000000003</v>
      </c>
      <c r="E18" s="55">
        <v>42.9</v>
      </c>
      <c r="F18" s="55">
        <f>E18*$F$5+E18</f>
        <v>49.335000000000001</v>
      </c>
      <c r="G18" s="55">
        <f>F18*$G$5+F18</f>
        <v>54.268500000000003</v>
      </c>
      <c r="H18" s="55">
        <f>G18*$H$5+G18</f>
        <v>59.695350000000005</v>
      </c>
      <c r="I18" s="55">
        <f t="shared" si="5"/>
        <v>63.575547750000005</v>
      </c>
      <c r="J18" s="55">
        <f t="shared" si="5"/>
        <v>67.707958353750001</v>
      </c>
      <c r="K18" s="55">
        <f t="shared" si="6"/>
        <v>66.118569660000006</v>
      </c>
      <c r="L18" s="55">
        <f t="shared" si="7"/>
        <v>64.847058705000009</v>
      </c>
      <c r="M18" s="55">
        <f t="shared" si="8"/>
        <v>71.770435854975005</v>
      </c>
      <c r="N18" s="55">
        <f t="shared" si="9"/>
        <v>70.085683839600009</v>
      </c>
      <c r="O18" s="55">
        <f t="shared" si="9"/>
        <v>68.737882227300005</v>
      </c>
      <c r="P18" s="55">
        <f t="shared" si="9"/>
        <v>76.076662006273509</v>
      </c>
    </row>
    <row r="19" spans="1:16" ht="23.25" customHeight="1" x14ac:dyDescent="0.2">
      <c r="A19" s="291"/>
      <c r="B19" s="198"/>
      <c r="C19" s="125"/>
      <c r="D19" s="55"/>
      <c r="E19" s="55"/>
      <c r="F19" s="55"/>
      <c r="G19" s="55"/>
      <c r="H19" s="55"/>
      <c r="I19" s="55"/>
      <c r="J19" s="55"/>
      <c r="K19" s="55"/>
      <c r="L19" s="55"/>
      <c r="M19" s="55"/>
      <c r="N19" s="55"/>
      <c r="O19" s="55"/>
      <c r="P19" s="55"/>
    </row>
    <row r="20" spans="1:16" ht="50.25" customHeight="1" x14ac:dyDescent="0.2">
      <c r="A20" s="291"/>
      <c r="B20" s="363" t="s">
        <v>589</v>
      </c>
      <c r="C20" s="96"/>
      <c r="D20" s="130"/>
      <c r="E20" s="55"/>
      <c r="F20" s="55"/>
      <c r="G20" s="55"/>
      <c r="H20" s="55"/>
      <c r="I20" s="55"/>
      <c r="J20" s="55"/>
      <c r="K20" s="55"/>
      <c r="L20" s="55"/>
      <c r="M20" s="55"/>
      <c r="N20" s="55"/>
      <c r="O20" s="55"/>
      <c r="P20" s="55"/>
    </row>
    <row r="21" spans="1:16" ht="21" customHeight="1" x14ac:dyDescent="0.2">
      <c r="A21" s="291"/>
      <c r="B21" s="198" t="s">
        <v>303</v>
      </c>
      <c r="C21" s="125">
        <v>1156.9000000000001</v>
      </c>
      <c r="D21" s="55">
        <v>1599.5</v>
      </c>
      <c r="E21" s="55">
        <v>1949.83</v>
      </c>
      <c r="F21" s="55">
        <f>E21*$F$5+E21</f>
        <v>2242.3044999999997</v>
      </c>
      <c r="G21" s="55">
        <f>F21*$G$5+F21</f>
        <v>2466.5349499999998</v>
      </c>
      <c r="H21" s="55">
        <f>G21*$H$5+G21</f>
        <v>2713.1884449999998</v>
      </c>
      <c r="I21" s="55">
        <f t="shared" ref="I21:J23" si="10">H21*$I$5+H21</f>
        <v>2889.5456939249998</v>
      </c>
      <c r="J21" s="55">
        <f t="shared" si="10"/>
        <v>3077.3661640301248</v>
      </c>
      <c r="K21" s="55">
        <f t="shared" ref="K21:K23" si="11">I21*$K$5+I21</f>
        <v>3005.127521682</v>
      </c>
      <c r="L21" s="55">
        <f t="shared" ref="L21:L23" si="12">I21*$L$5+I21</f>
        <v>2947.3366078034996</v>
      </c>
      <c r="M21" s="55">
        <f t="shared" ref="M21:M23" si="13">J21*$M$5+J21</f>
        <v>3262.0081338719324</v>
      </c>
      <c r="N21" s="55">
        <f t="shared" ref="N21:P23" si="14">K21*$N$5+K21</f>
        <v>3185.43517298292</v>
      </c>
      <c r="O21" s="55">
        <f t="shared" si="14"/>
        <v>3124.1768042717094</v>
      </c>
      <c r="P21" s="55">
        <f t="shared" si="14"/>
        <v>3457.7286219042485</v>
      </c>
    </row>
    <row r="22" spans="1:16" ht="21" customHeight="1" x14ac:dyDescent="0.2">
      <c r="A22" s="291"/>
      <c r="B22" s="198" t="s">
        <v>1257</v>
      </c>
      <c r="C22" s="125">
        <v>556.94000000000005</v>
      </c>
      <c r="D22" s="55">
        <v>770</v>
      </c>
      <c r="E22" s="55">
        <v>938.63</v>
      </c>
      <c r="F22" s="55">
        <f>E22*$F$5+E22</f>
        <v>1079.4245000000001</v>
      </c>
      <c r="G22" s="55">
        <f>F22*$G$5+F22</f>
        <v>1187.3669500000001</v>
      </c>
      <c r="H22" s="55">
        <f>G22*$H$5+G22</f>
        <v>1306.1036450000001</v>
      </c>
      <c r="I22" s="55">
        <f t="shared" si="10"/>
        <v>1391.0003819250001</v>
      </c>
      <c r="J22" s="55">
        <f t="shared" si="10"/>
        <v>1481.4154067501252</v>
      </c>
      <c r="K22" s="55">
        <f t="shared" si="11"/>
        <v>1446.640397202</v>
      </c>
      <c r="L22" s="55">
        <f t="shared" si="12"/>
        <v>1418.8203895635002</v>
      </c>
      <c r="M22" s="55">
        <f t="shared" si="13"/>
        <v>1570.3003311551327</v>
      </c>
      <c r="N22" s="55">
        <f t="shared" si="14"/>
        <v>1533.4388210341201</v>
      </c>
      <c r="O22" s="55">
        <f t="shared" si="14"/>
        <v>1503.9496129373101</v>
      </c>
      <c r="P22" s="55">
        <f t="shared" si="14"/>
        <v>1664.5183510244406</v>
      </c>
    </row>
    <row r="23" spans="1:16" ht="21" customHeight="1" x14ac:dyDescent="0.2">
      <c r="A23" s="291"/>
      <c r="B23" s="198" t="s">
        <v>304</v>
      </c>
      <c r="C23" s="125">
        <v>192.97</v>
      </c>
      <c r="D23" s="55">
        <v>266.89999999999998</v>
      </c>
      <c r="E23" s="55">
        <v>325.33999999999997</v>
      </c>
      <c r="F23" s="55">
        <f>E23*$F$5+E23</f>
        <v>374.14099999999996</v>
      </c>
      <c r="G23" s="55">
        <f>F23*$G$5+F23</f>
        <v>411.55509999999998</v>
      </c>
      <c r="H23" s="55">
        <f>G23*$H$5+G23</f>
        <v>452.71060999999997</v>
      </c>
      <c r="I23" s="55">
        <f t="shared" si="10"/>
        <v>482.13679964999994</v>
      </c>
      <c r="J23" s="55">
        <f t="shared" si="10"/>
        <v>513.47569162724994</v>
      </c>
      <c r="K23" s="55">
        <f t="shared" si="11"/>
        <v>501.42227163599995</v>
      </c>
      <c r="L23" s="55">
        <f t="shared" si="12"/>
        <v>491.77953564299992</v>
      </c>
      <c r="M23" s="55">
        <f t="shared" si="13"/>
        <v>544.28423312488496</v>
      </c>
      <c r="N23" s="55">
        <f t="shared" si="14"/>
        <v>531.50760793415998</v>
      </c>
      <c r="O23" s="55">
        <f t="shared" si="14"/>
        <v>521.28630778157992</v>
      </c>
      <c r="P23" s="55">
        <f t="shared" si="14"/>
        <v>576.94128711237806</v>
      </c>
    </row>
    <row r="24" spans="1:16" ht="21" customHeight="1" x14ac:dyDescent="0.2">
      <c r="A24" s="291"/>
      <c r="B24" s="198"/>
      <c r="C24" s="96"/>
      <c r="D24" s="55"/>
      <c r="E24" s="55"/>
      <c r="F24" s="55"/>
      <c r="G24" s="55"/>
      <c r="H24" s="55"/>
      <c r="I24" s="55"/>
      <c r="J24" s="55"/>
      <c r="K24" s="55"/>
      <c r="L24" s="55"/>
      <c r="M24" s="55"/>
      <c r="N24" s="55"/>
      <c r="O24" s="55"/>
      <c r="P24" s="55"/>
    </row>
    <row r="25" spans="1:16" ht="21" customHeight="1" x14ac:dyDescent="0.2">
      <c r="A25" s="291"/>
      <c r="B25" s="198" t="s">
        <v>305</v>
      </c>
      <c r="C25" s="125">
        <v>356.09</v>
      </c>
      <c r="D25" s="55">
        <v>492.4</v>
      </c>
      <c r="E25" s="55">
        <v>600.19000000000005</v>
      </c>
      <c r="F25" s="55">
        <f>E25*$F$5+E25</f>
        <v>690.21850000000006</v>
      </c>
      <c r="G25" s="55">
        <f>F25*$G$5+F25</f>
        <v>759.24035000000003</v>
      </c>
      <c r="H25" s="55">
        <f>G25*$H$5+G25</f>
        <v>835.16438500000004</v>
      </c>
      <c r="I25" s="55">
        <f t="shared" ref="I25:J28" si="15">H25*$I$5+H25</f>
        <v>889.45007002500006</v>
      </c>
      <c r="J25" s="55">
        <f t="shared" si="15"/>
        <v>947.26432457662509</v>
      </c>
      <c r="K25" s="55">
        <f t="shared" ref="K25:K28" si="16">I25*$K$5+I25</f>
        <v>925.02807282600008</v>
      </c>
      <c r="L25" s="55">
        <f t="shared" ref="L25:L28" si="17">I25*$L$5+I25</f>
        <v>907.23907142550001</v>
      </c>
      <c r="M25" s="55">
        <f t="shared" ref="M25:M28" si="18">J25*$M$5+J25</f>
        <v>1004.1001840512226</v>
      </c>
      <c r="N25" s="55">
        <f t="shared" ref="N25:P28" si="19">K25*$N$5+K25</f>
        <v>980.52975719556014</v>
      </c>
      <c r="O25" s="55">
        <f t="shared" si="19"/>
        <v>961.67341571102997</v>
      </c>
      <c r="P25" s="55">
        <f t="shared" si="19"/>
        <v>1064.346195094296</v>
      </c>
    </row>
    <row r="26" spans="1:16" ht="21" customHeight="1" x14ac:dyDescent="0.2">
      <c r="A26" s="291"/>
      <c r="B26" s="198" t="s">
        <v>763</v>
      </c>
      <c r="C26" s="125"/>
      <c r="D26" s="55"/>
      <c r="E26" s="55"/>
      <c r="F26" s="55">
        <v>2000</v>
      </c>
      <c r="G26" s="55">
        <f>F26*$G$5+F26</f>
        <v>2200</v>
      </c>
      <c r="H26" s="55">
        <f>G26*$H$5+G26</f>
        <v>2420</v>
      </c>
      <c r="I26" s="55">
        <f t="shared" si="15"/>
        <v>2577.3000000000002</v>
      </c>
      <c r="J26" s="55">
        <f t="shared" si="15"/>
        <v>2744.8245000000002</v>
      </c>
      <c r="K26" s="55">
        <f t="shared" si="16"/>
        <v>2680.3920000000003</v>
      </c>
      <c r="L26" s="55">
        <f t="shared" si="17"/>
        <v>2628.846</v>
      </c>
      <c r="M26" s="55">
        <f t="shared" si="18"/>
        <v>2909.51397</v>
      </c>
      <c r="N26" s="55">
        <f t="shared" si="19"/>
        <v>2841.2155200000002</v>
      </c>
      <c r="O26" s="55">
        <f t="shared" si="19"/>
        <v>2786.5767599999999</v>
      </c>
      <c r="P26" s="55">
        <f t="shared" si="19"/>
        <v>3084.0848081999998</v>
      </c>
    </row>
    <row r="27" spans="1:16" ht="21" customHeight="1" x14ac:dyDescent="0.2">
      <c r="A27" s="291"/>
      <c r="B27" s="198" t="s">
        <v>765</v>
      </c>
      <c r="C27" s="125"/>
      <c r="D27" s="55"/>
      <c r="E27" s="55"/>
      <c r="F27" s="55">
        <v>1000</v>
      </c>
      <c r="G27" s="55">
        <f>F27*$G$5+F27</f>
        <v>1100</v>
      </c>
      <c r="H27" s="55">
        <f>G27*$H$5+G27</f>
        <v>1210</v>
      </c>
      <c r="I27" s="55">
        <f t="shared" si="15"/>
        <v>1288.6500000000001</v>
      </c>
      <c r="J27" s="55">
        <f t="shared" si="15"/>
        <v>1372.4122500000001</v>
      </c>
      <c r="K27" s="55">
        <f t="shared" si="16"/>
        <v>1340.1960000000001</v>
      </c>
      <c r="L27" s="55">
        <f t="shared" si="17"/>
        <v>1314.423</v>
      </c>
      <c r="M27" s="55">
        <f t="shared" si="18"/>
        <v>1454.756985</v>
      </c>
      <c r="N27" s="55">
        <f t="shared" si="19"/>
        <v>1420.6077600000001</v>
      </c>
      <c r="O27" s="55">
        <f t="shared" si="19"/>
        <v>1393.28838</v>
      </c>
      <c r="P27" s="55">
        <f t="shared" si="19"/>
        <v>1542.0424040999999</v>
      </c>
    </row>
    <row r="28" spans="1:16" ht="21" customHeight="1" x14ac:dyDescent="0.2">
      <c r="A28" s="291"/>
      <c r="B28" s="198" t="s">
        <v>764</v>
      </c>
      <c r="C28" s="125"/>
      <c r="D28" s="55"/>
      <c r="E28" s="55"/>
      <c r="F28" s="55">
        <v>2000</v>
      </c>
      <c r="G28" s="55">
        <f>F28*$G$5+F28</f>
        <v>2200</v>
      </c>
      <c r="H28" s="55">
        <f>G28*$H$5+G28</f>
        <v>2420</v>
      </c>
      <c r="I28" s="55">
        <f t="shared" si="15"/>
        <v>2577.3000000000002</v>
      </c>
      <c r="J28" s="55">
        <f t="shared" si="15"/>
        <v>2744.8245000000002</v>
      </c>
      <c r="K28" s="55">
        <f t="shared" si="16"/>
        <v>2680.3920000000003</v>
      </c>
      <c r="L28" s="55">
        <f t="shared" si="17"/>
        <v>2628.846</v>
      </c>
      <c r="M28" s="55">
        <f t="shared" si="18"/>
        <v>2909.51397</v>
      </c>
      <c r="N28" s="55">
        <f t="shared" si="19"/>
        <v>2841.2155200000002</v>
      </c>
      <c r="O28" s="55">
        <f t="shared" si="19"/>
        <v>2786.5767599999999</v>
      </c>
      <c r="P28" s="55">
        <f t="shared" si="19"/>
        <v>3084.0848081999998</v>
      </c>
    </row>
    <row r="29" spans="1:16" ht="21" customHeight="1" x14ac:dyDescent="0.2">
      <c r="A29" s="291"/>
      <c r="B29" s="198"/>
      <c r="C29" s="96"/>
      <c r="D29" s="121"/>
      <c r="E29" s="61"/>
      <c r="F29" s="121"/>
      <c r="G29" s="120"/>
      <c r="H29" s="120"/>
      <c r="I29" s="120"/>
      <c r="J29" s="120"/>
      <c r="K29" s="120"/>
      <c r="L29" s="120"/>
      <c r="M29" s="120"/>
      <c r="N29" s="120"/>
      <c r="O29" s="120"/>
      <c r="P29" s="120"/>
    </row>
    <row r="30" spans="1:16" ht="21" customHeight="1" x14ac:dyDescent="0.2">
      <c r="A30" s="291"/>
      <c r="B30" s="198" t="s">
        <v>306</v>
      </c>
      <c r="C30" s="96" t="s">
        <v>280</v>
      </c>
      <c r="D30" s="130" t="s">
        <v>280</v>
      </c>
      <c r="E30" s="127" t="s">
        <v>280</v>
      </c>
      <c r="F30" s="130" t="s">
        <v>280</v>
      </c>
      <c r="G30" s="130" t="s">
        <v>280</v>
      </c>
      <c r="H30" s="130" t="s">
        <v>280</v>
      </c>
      <c r="I30" s="130" t="s">
        <v>280</v>
      </c>
      <c r="J30" s="130" t="s">
        <v>280</v>
      </c>
      <c r="K30" s="130" t="s">
        <v>280</v>
      </c>
      <c r="L30" s="130" t="s">
        <v>280</v>
      </c>
      <c r="M30" s="130" t="s">
        <v>280</v>
      </c>
      <c r="N30" s="130" t="s">
        <v>280</v>
      </c>
      <c r="O30" s="130" t="s">
        <v>280</v>
      </c>
      <c r="P30" s="130" t="s">
        <v>280</v>
      </c>
    </row>
    <row r="31" spans="1:16" ht="24" customHeight="1" thickBot="1" x14ac:dyDescent="0.25">
      <c r="A31" s="291"/>
      <c r="B31" s="198"/>
      <c r="C31" s="52"/>
      <c r="D31" s="130"/>
      <c r="E31" s="61"/>
      <c r="F31" s="130"/>
      <c r="G31" s="120"/>
      <c r="H31" s="120"/>
      <c r="I31" s="120"/>
      <c r="J31" s="120"/>
      <c r="K31" s="120"/>
      <c r="L31" s="120"/>
      <c r="M31" s="120"/>
      <c r="N31" s="120"/>
      <c r="O31" s="120"/>
      <c r="P31" s="120"/>
    </row>
    <row r="32" spans="1:16" ht="30.75" customHeight="1" x14ac:dyDescent="0.2">
      <c r="A32" s="291"/>
      <c r="B32" s="363" t="s">
        <v>588</v>
      </c>
      <c r="C32" s="62"/>
      <c r="D32" s="150"/>
      <c r="E32" s="61"/>
      <c r="F32" s="121"/>
      <c r="G32" s="124"/>
      <c r="H32" s="124"/>
      <c r="I32" s="124"/>
      <c r="J32" s="124"/>
      <c r="K32" s="124"/>
      <c r="L32" s="124"/>
      <c r="M32" s="124"/>
      <c r="N32" s="124"/>
      <c r="O32" s="124"/>
      <c r="P32" s="124"/>
    </row>
    <row r="33" spans="1:16" ht="23.25" customHeight="1" x14ac:dyDescent="0.2">
      <c r="A33" s="291"/>
      <c r="B33" s="198"/>
      <c r="C33" s="52"/>
      <c r="D33" s="121"/>
      <c r="E33" s="61"/>
      <c r="F33" s="121"/>
      <c r="G33" s="124"/>
      <c r="H33" s="124"/>
      <c r="I33" s="124"/>
      <c r="J33" s="124"/>
      <c r="K33" s="124"/>
      <c r="L33" s="124"/>
      <c r="M33" s="124"/>
      <c r="N33" s="124"/>
      <c r="O33" s="124"/>
      <c r="P33" s="124"/>
    </row>
    <row r="34" spans="1:16" ht="23.25" customHeight="1" x14ac:dyDescent="0.2">
      <c r="A34" s="291"/>
      <c r="B34" s="198" t="s">
        <v>307</v>
      </c>
      <c r="C34" s="52"/>
      <c r="D34" s="121"/>
      <c r="E34" s="61"/>
      <c r="F34" s="121"/>
      <c r="G34" s="124"/>
      <c r="H34" s="124"/>
      <c r="I34" s="124"/>
      <c r="J34" s="124"/>
      <c r="K34" s="124"/>
      <c r="L34" s="124"/>
      <c r="M34" s="124"/>
      <c r="N34" s="124"/>
      <c r="O34" s="124"/>
      <c r="P34" s="124"/>
    </row>
    <row r="35" spans="1:16" ht="23.25" customHeight="1" x14ac:dyDescent="0.2">
      <c r="A35" s="291"/>
      <c r="B35" s="193" t="s">
        <v>308</v>
      </c>
      <c r="C35" s="52"/>
      <c r="D35" s="121"/>
      <c r="E35" s="61"/>
      <c r="F35" s="121"/>
      <c r="G35" s="124"/>
      <c r="H35" s="124"/>
      <c r="I35" s="124"/>
      <c r="J35" s="124"/>
      <c r="K35" s="124"/>
      <c r="L35" s="124"/>
      <c r="M35" s="124"/>
      <c r="N35" s="124"/>
      <c r="O35" s="124"/>
      <c r="P35" s="124"/>
    </row>
    <row r="36" spans="1:16" ht="23.25" customHeight="1" x14ac:dyDescent="0.2">
      <c r="A36" s="291"/>
      <c r="B36" s="198" t="s">
        <v>309</v>
      </c>
      <c r="C36" s="125">
        <v>72.88</v>
      </c>
      <c r="D36" s="55">
        <v>265</v>
      </c>
      <c r="E36" s="55">
        <v>323.04000000000002</v>
      </c>
      <c r="F36" s="55">
        <f>E36*$F$5+E36</f>
        <v>371.49600000000004</v>
      </c>
      <c r="G36" s="55">
        <f>F36*$G$5+F36</f>
        <v>408.64560000000006</v>
      </c>
      <c r="H36" s="55">
        <f>G36*$H$5+G36</f>
        <v>449.51016000000004</v>
      </c>
      <c r="I36" s="55">
        <f>H36*$I$5+H36</f>
        <v>478.72832040000003</v>
      </c>
      <c r="J36" s="55">
        <f>I36*$I$5+I36</f>
        <v>509.84566122600006</v>
      </c>
      <c r="K36" s="55">
        <f t="shared" ref="K36:K37" si="20">I36*$K$5+I36</f>
        <v>497.87745321600005</v>
      </c>
      <c r="L36" s="55">
        <f t="shared" ref="L36:L37" si="21">I36*$L$5+I36</f>
        <v>488.30288680800004</v>
      </c>
      <c r="M36" s="55">
        <f t="shared" ref="M36:M37" si="22">J36*$M$5+J36</f>
        <v>540.43640089956011</v>
      </c>
      <c r="N36" s="55">
        <f t="shared" ref="N36:P37" si="23">K36*$N$5+K36</f>
        <v>527.75010040896007</v>
      </c>
      <c r="O36" s="55">
        <f t="shared" si="23"/>
        <v>517.60106001648001</v>
      </c>
      <c r="P36" s="55">
        <f t="shared" si="23"/>
        <v>572.86258495353377</v>
      </c>
    </row>
    <row r="37" spans="1:16" ht="23.25" customHeight="1" x14ac:dyDescent="0.2">
      <c r="A37" s="291"/>
      <c r="B37" s="198" t="s">
        <v>310</v>
      </c>
      <c r="C37" s="125">
        <v>36.380000000000003</v>
      </c>
      <c r="D37" s="55">
        <v>51.8</v>
      </c>
      <c r="E37" s="55">
        <v>63.14</v>
      </c>
      <c r="F37" s="55">
        <f>E37*$F$5+E37</f>
        <v>72.611000000000004</v>
      </c>
      <c r="G37" s="55">
        <f>F37*$G$5+F37</f>
        <v>79.872100000000003</v>
      </c>
      <c r="H37" s="55">
        <f>G37*$H$5+G37</f>
        <v>87.859310000000008</v>
      </c>
      <c r="I37" s="55">
        <f>H37*$I$5+H37</f>
        <v>93.570165150000008</v>
      </c>
      <c r="J37" s="55">
        <f>I37*$I$5+I37</f>
        <v>99.65222588475001</v>
      </c>
      <c r="K37" s="55">
        <f t="shared" si="20"/>
        <v>97.31297175600001</v>
      </c>
      <c r="L37" s="55">
        <f t="shared" si="21"/>
        <v>95.441568453000002</v>
      </c>
      <c r="M37" s="55">
        <f t="shared" si="22"/>
        <v>105.63135943783502</v>
      </c>
      <c r="N37" s="55">
        <f t="shared" si="23"/>
        <v>103.15175006136</v>
      </c>
      <c r="O37" s="55">
        <f t="shared" si="23"/>
        <v>101.16806256018</v>
      </c>
      <c r="P37" s="55">
        <f t="shared" si="23"/>
        <v>111.96924100410511</v>
      </c>
    </row>
    <row r="38" spans="1:16" ht="23.25" customHeight="1" x14ac:dyDescent="0.2">
      <c r="A38" s="291"/>
      <c r="B38" s="198"/>
      <c r="C38" s="96"/>
      <c r="D38" s="55"/>
      <c r="E38" s="55"/>
      <c r="F38" s="55"/>
      <c r="G38" s="55"/>
      <c r="H38" s="55"/>
      <c r="I38" s="55"/>
      <c r="J38" s="55"/>
      <c r="K38" s="55"/>
      <c r="L38" s="55"/>
      <c r="M38" s="55"/>
      <c r="N38" s="55"/>
      <c r="O38" s="55"/>
      <c r="P38" s="55"/>
    </row>
    <row r="39" spans="1:16" ht="23.25" customHeight="1" x14ac:dyDescent="0.2">
      <c r="A39" s="291"/>
      <c r="B39" s="193" t="s">
        <v>311</v>
      </c>
      <c r="C39" s="96"/>
      <c r="D39" s="121"/>
      <c r="E39" s="55"/>
      <c r="F39" s="55"/>
      <c r="G39" s="55"/>
      <c r="H39" s="55"/>
      <c r="I39" s="55"/>
      <c r="J39" s="55"/>
      <c r="K39" s="55"/>
      <c r="L39" s="55"/>
      <c r="M39" s="55"/>
      <c r="N39" s="55"/>
      <c r="O39" s="55"/>
      <c r="P39" s="55"/>
    </row>
    <row r="40" spans="1:16" ht="23.25" customHeight="1" x14ac:dyDescent="0.2">
      <c r="A40" s="291"/>
      <c r="B40" s="198" t="s">
        <v>309</v>
      </c>
      <c r="C40" s="125">
        <v>192.97</v>
      </c>
      <c r="D40" s="55">
        <v>318</v>
      </c>
      <c r="E40" s="55">
        <v>387.67</v>
      </c>
      <c r="F40" s="55">
        <f>E40*$F$5+E40</f>
        <v>445.82050000000004</v>
      </c>
      <c r="G40" s="55">
        <f>F40*$G$5+F40</f>
        <v>490.40255000000002</v>
      </c>
      <c r="H40" s="55">
        <f>G40*$H$5+G40</f>
        <v>539.44280500000002</v>
      </c>
      <c r="I40" s="55">
        <f>H40*$I$5+H40</f>
        <v>574.50658732500005</v>
      </c>
      <c r="J40" s="55">
        <f>I40*$I$5+I40</f>
        <v>611.8495155011251</v>
      </c>
      <c r="K40" s="55">
        <f t="shared" ref="K40:K41" si="24">I40*$K$5+I40</f>
        <v>597.48685081800011</v>
      </c>
      <c r="L40" s="55">
        <f t="shared" ref="L40:L41" si="25">I40*$L$5+I40</f>
        <v>585.99671907150002</v>
      </c>
      <c r="M40" s="55">
        <f t="shared" ref="M40:M41" si="26">J40*$M$5+J40</f>
        <v>648.56048643119266</v>
      </c>
      <c r="N40" s="55">
        <f t="shared" ref="N40:P41" si="27">K40*$N$5+K40</f>
        <v>633.33606186708016</v>
      </c>
      <c r="O40" s="55">
        <f t="shared" si="27"/>
        <v>621.15652221579001</v>
      </c>
      <c r="P40" s="55">
        <f t="shared" si="27"/>
        <v>687.47411561706417</v>
      </c>
    </row>
    <row r="41" spans="1:16" ht="23.25" customHeight="1" thickBot="1" x14ac:dyDescent="0.25">
      <c r="A41" s="291"/>
      <c r="B41" s="198" t="s">
        <v>310</v>
      </c>
      <c r="C41" s="134">
        <v>535.78</v>
      </c>
      <c r="D41" s="58">
        <v>901</v>
      </c>
      <c r="E41" s="55">
        <v>1098.3699999999999</v>
      </c>
      <c r="F41" s="55">
        <f>E41*$F$5+E41</f>
        <v>1263.1254999999999</v>
      </c>
      <c r="G41" s="55">
        <f>F41*$G$5+F41</f>
        <v>1389.4380499999997</v>
      </c>
      <c r="H41" s="55">
        <f>G41*$H$5+G41</f>
        <v>1528.3818549999996</v>
      </c>
      <c r="I41" s="55">
        <f>H41*$I$5+H41</f>
        <v>1627.7266755749997</v>
      </c>
      <c r="J41" s="55">
        <f>I41*$I$5+I41</f>
        <v>1733.5289094873747</v>
      </c>
      <c r="K41" s="55">
        <f t="shared" si="24"/>
        <v>1692.8357425979998</v>
      </c>
      <c r="L41" s="55">
        <f t="shared" si="25"/>
        <v>1660.2812090864998</v>
      </c>
      <c r="M41" s="55">
        <f t="shared" si="26"/>
        <v>1837.5406440566171</v>
      </c>
      <c r="N41" s="55">
        <f t="shared" si="27"/>
        <v>1794.4058871538798</v>
      </c>
      <c r="O41" s="55">
        <f t="shared" si="27"/>
        <v>1759.8980816316898</v>
      </c>
      <c r="P41" s="55">
        <f t="shared" si="27"/>
        <v>1947.7930827000141</v>
      </c>
    </row>
    <row r="42" spans="1:16" ht="23.25" customHeight="1" x14ac:dyDescent="0.2">
      <c r="A42" s="291"/>
      <c r="B42" s="198"/>
      <c r="C42" s="96"/>
      <c r="D42" s="55"/>
      <c r="E42" s="61"/>
      <c r="F42" s="55"/>
      <c r="G42" s="120"/>
      <c r="H42" s="120"/>
      <c r="I42" s="120"/>
      <c r="J42" s="120"/>
      <c r="K42" s="120"/>
      <c r="L42" s="120"/>
      <c r="M42" s="120"/>
      <c r="N42" s="120"/>
      <c r="O42" s="120"/>
      <c r="P42" s="120"/>
    </row>
    <row r="43" spans="1:16" ht="23.25" customHeight="1" x14ac:dyDescent="0.2">
      <c r="A43" s="291"/>
      <c r="B43" s="198" t="s">
        <v>312</v>
      </c>
      <c r="C43" s="96" t="s">
        <v>1</v>
      </c>
      <c r="D43" s="130" t="s">
        <v>1</v>
      </c>
      <c r="E43" s="130" t="s">
        <v>1</v>
      </c>
      <c r="F43" s="130" t="s">
        <v>1</v>
      </c>
      <c r="G43" s="130" t="s">
        <v>1</v>
      </c>
      <c r="H43" s="130" t="s">
        <v>1</v>
      </c>
      <c r="I43" s="130" t="s">
        <v>1</v>
      </c>
      <c r="J43" s="130" t="s">
        <v>1</v>
      </c>
      <c r="K43" s="130" t="s">
        <v>1</v>
      </c>
      <c r="L43" s="130" t="s">
        <v>1</v>
      </c>
      <c r="M43" s="130" t="s">
        <v>1</v>
      </c>
      <c r="N43" s="130" t="s">
        <v>1</v>
      </c>
      <c r="O43" s="130" t="s">
        <v>1</v>
      </c>
      <c r="P43" s="130" t="s">
        <v>1</v>
      </c>
    </row>
    <row r="44" spans="1:16" ht="23.25" customHeight="1" x14ac:dyDescent="0.2">
      <c r="A44" s="291"/>
      <c r="B44" s="193" t="s">
        <v>365</v>
      </c>
      <c r="C44" s="52"/>
      <c r="D44" s="121"/>
      <c r="E44" s="61"/>
      <c r="F44" s="121"/>
      <c r="G44" s="120"/>
      <c r="H44" s="120"/>
      <c r="I44" s="120"/>
      <c r="J44" s="120"/>
      <c r="K44" s="120"/>
      <c r="L44" s="120"/>
      <c r="M44" s="120"/>
      <c r="N44" s="120"/>
      <c r="O44" s="120"/>
      <c r="P44" s="120"/>
    </row>
    <row r="45" spans="1:16" ht="23.25" customHeight="1" x14ac:dyDescent="0.2">
      <c r="A45" s="291"/>
      <c r="B45" s="198" t="s">
        <v>366</v>
      </c>
      <c r="C45" s="64">
        <v>31.2</v>
      </c>
      <c r="D45" s="55">
        <v>43.1</v>
      </c>
      <c r="E45" s="55">
        <v>52.56</v>
      </c>
      <c r="F45" s="55">
        <f>E45*$F$5+E45</f>
        <v>60.444000000000003</v>
      </c>
      <c r="G45" s="55">
        <f>F45*$G$5+F45</f>
        <v>66.488399999999999</v>
      </c>
      <c r="H45" s="55">
        <f>G45*$H$5+G45</f>
        <v>73.137239999999991</v>
      </c>
      <c r="I45" s="55">
        <f>H45*$I$5+H45</f>
        <v>77.891160599999992</v>
      </c>
      <c r="J45" s="55">
        <f>I45*$I$5+I45</f>
        <v>82.954086038999989</v>
      </c>
      <c r="K45" s="55">
        <f t="shared" ref="K45" si="28">I45*$K$5+I45</f>
        <v>81.006807023999997</v>
      </c>
      <c r="L45" s="55">
        <f t="shared" ref="L45" si="29">I45*$L$5+I45</f>
        <v>79.448983811999994</v>
      </c>
      <c r="M45" s="55">
        <f t="shared" ref="M45" si="30">J45*$M$5+J45</f>
        <v>87.931331201339987</v>
      </c>
      <c r="N45" s="55">
        <f t="shared" ref="N45:P45" si="31">K45*$N$5+K45</f>
        <v>85.867215445439996</v>
      </c>
      <c r="O45" s="55">
        <f t="shared" si="31"/>
        <v>84.215922840719998</v>
      </c>
      <c r="P45" s="55">
        <f t="shared" si="31"/>
        <v>93.207211073420382</v>
      </c>
    </row>
    <row r="46" spans="1:16" ht="23.25" customHeight="1" thickBot="1" x14ac:dyDescent="0.25">
      <c r="A46" s="292"/>
      <c r="B46" s="149" t="s">
        <v>520</v>
      </c>
      <c r="C46" s="60"/>
      <c r="D46" s="58"/>
      <c r="E46" s="61"/>
      <c r="F46" s="58"/>
      <c r="G46" s="216"/>
      <c r="H46" s="216"/>
      <c r="I46" s="216"/>
      <c r="J46" s="216"/>
      <c r="K46" s="216"/>
      <c r="L46" s="216"/>
      <c r="M46" s="216"/>
      <c r="N46" s="216"/>
      <c r="O46" s="216"/>
      <c r="P46" s="216"/>
    </row>
    <row r="47" spans="1:16" ht="30" customHeight="1" x14ac:dyDescent="0.2">
      <c r="A47" s="290"/>
      <c r="B47" s="737" t="s">
        <v>238</v>
      </c>
      <c r="C47" s="52"/>
      <c r="D47" s="54" t="s">
        <v>237</v>
      </c>
      <c r="E47" s="73" t="s">
        <v>237</v>
      </c>
      <c r="F47" s="73" t="s">
        <v>237</v>
      </c>
      <c r="G47" s="73" t="s">
        <v>237</v>
      </c>
      <c r="H47" s="54" t="s">
        <v>237</v>
      </c>
      <c r="I47" s="54" t="s">
        <v>237</v>
      </c>
      <c r="J47" s="54" t="s">
        <v>1230</v>
      </c>
      <c r="K47" s="54" t="s">
        <v>791</v>
      </c>
      <c r="L47" s="54" t="s">
        <v>791</v>
      </c>
      <c r="M47" s="54" t="s">
        <v>1230</v>
      </c>
      <c r="N47" s="54" t="s">
        <v>1230</v>
      </c>
      <c r="O47" s="54" t="s">
        <v>1230</v>
      </c>
      <c r="P47" s="54" t="s">
        <v>1230</v>
      </c>
    </row>
    <row r="48" spans="1:16" ht="27" customHeight="1" x14ac:dyDescent="0.2">
      <c r="A48" s="291"/>
      <c r="B48" s="739"/>
      <c r="C48" s="52"/>
      <c r="D48" s="71" t="s">
        <v>552</v>
      </c>
      <c r="E48" s="71" t="s">
        <v>554</v>
      </c>
      <c r="F48" s="71" t="s">
        <v>566</v>
      </c>
      <c r="G48" s="71" t="s">
        <v>593</v>
      </c>
      <c r="H48" s="71" t="s">
        <v>754</v>
      </c>
      <c r="I48" s="71" t="s">
        <v>772</v>
      </c>
      <c r="J48" s="71" t="s">
        <v>797</v>
      </c>
      <c r="K48" s="71" t="s">
        <v>797</v>
      </c>
      <c r="L48" s="71" t="s">
        <v>797</v>
      </c>
      <c r="M48" s="71" t="s">
        <v>908</v>
      </c>
      <c r="N48" s="71" t="s">
        <v>918</v>
      </c>
      <c r="O48" s="71" t="s">
        <v>1259</v>
      </c>
      <c r="P48" s="71" t="s">
        <v>1260</v>
      </c>
    </row>
    <row r="49" spans="1:16" ht="27" customHeight="1" thickBot="1" x14ac:dyDescent="0.25">
      <c r="A49" s="292"/>
      <c r="B49" s="741"/>
      <c r="C49" s="52"/>
      <c r="D49" s="56">
        <v>0.06</v>
      </c>
      <c r="E49" s="56">
        <v>0.06</v>
      </c>
      <c r="F49" s="117">
        <v>5.6000000000000001E-2</v>
      </c>
      <c r="G49" s="300">
        <v>0.1</v>
      </c>
      <c r="H49" s="117">
        <v>0.1</v>
      </c>
      <c r="I49" s="117">
        <v>6.5000000000000002E-2</v>
      </c>
      <c r="J49" s="117">
        <v>0.05</v>
      </c>
      <c r="K49" s="117">
        <v>0.04</v>
      </c>
      <c r="L49" s="117">
        <v>0.02</v>
      </c>
      <c r="M49" s="117">
        <v>0.06</v>
      </c>
      <c r="N49" s="117">
        <v>0.06</v>
      </c>
      <c r="O49" s="117">
        <v>0.06</v>
      </c>
      <c r="P49" s="117">
        <v>0.06</v>
      </c>
    </row>
    <row r="50" spans="1:16" ht="21.75" customHeight="1" x14ac:dyDescent="0.2">
      <c r="A50" s="290"/>
      <c r="B50" s="191" t="s">
        <v>313</v>
      </c>
      <c r="C50" s="52"/>
      <c r="D50" s="150"/>
      <c r="E50" s="59"/>
      <c r="F50" s="150"/>
      <c r="G50" s="124"/>
      <c r="H50" s="124"/>
      <c r="I50" s="124"/>
      <c r="J50" s="124"/>
      <c r="K50" s="124"/>
      <c r="L50" s="124"/>
      <c r="M50" s="124"/>
      <c r="N50" s="124"/>
      <c r="O50" s="124"/>
      <c r="P50" s="124"/>
    </row>
    <row r="51" spans="1:16" ht="21.75" customHeight="1" x14ac:dyDescent="0.2">
      <c r="A51" s="291"/>
      <c r="B51" s="198"/>
      <c r="C51" s="52"/>
      <c r="D51" s="121"/>
      <c r="E51" s="61"/>
      <c r="F51" s="121"/>
      <c r="G51" s="124"/>
      <c r="H51" s="124"/>
      <c r="I51" s="124"/>
      <c r="J51" s="124"/>
      <c r="K51" s="124"/>
      <c r="L51" s="124"/>
      <c r="M51" s="124"/>
      <c r="N51" s="124"/>
      <c r="O51" s="124"/>
      <c r="P51" s="124"/>
    </row>
    <row r="52" spans="1:16" ht="21.75" customHeight="1" x14ac:dyDescent="0.2">
      <c r="A52" s="291"/>
      <c r="B52" s="198" t="s">
        <v>314</v>
      </c>
      <c r="C52" s="125">
        <v>54.29</v>
      </c>
      <c r="D52" s="55">
        <v>75</v>
      </c>
      <c r="E52" s="55">
        <v>91.43</v>
      </c>
      <c r="F52" s="55">
        <f>E52*$F$5+E52</f>
        <v>105.14450000000001</v>
      </c>
      <c r="G52" s="55">
        <f>F52*$G$5+F52</f>
        <v>115.65895</v>
      </c>
      <c r="H52" s="55">
        <f>G52*$H$5+G52</f>
        <v>127.224845</v>
      </c>
      <c r="I52" s="55">
        <f>H52*$I$5+H52</f>
        <v>135.494459925</v>
      </c>
      <c r="J52" s="55">
        <f>I52*$I$5+I52</f>
        <v>144.30159982012501</v>
      </c>
      <c r="K52" s="55">
        <f t="shared" ref="K52:K53" si="32">I52*$K$5+I52</f>
        <v>140.91423832199999</v>
      </c>
      <c r="L52" s="55">
        <f t="shared" ref="L52:L53" si="33">I52*$L$5+I52</f>
        <v>138.20434912350001</v>
      </c>
      <c r="M52" s="55">
        <f t="shared" ref="M52:M53" si="34">J52*$M$5+J52</f>
        <v>152.95969580933252</v>
      </c>
      <c r="N52" s="55">
        <f t="shared" ref="N52:P53" si="35">K52*$N$5+K52</f>
        <v>149.36909262131999</v>
      </c>
      <c r="O52" s="55">
        <f t="shared" si="35"/>
        <v>146.49661007091001</v>
      </c>
      <c r="P52" s="55">
        <f t="shared" si="35"/>
        <v>162.13727755789247</v>
      </c>
    </row>
    <row r="53" spans="1:16" ht="21.75" customHeight="1" x14ac:dyDescent="0.2">
      <c r="A53" s="291"/>
      <c r="B53" s="198" t="s">
        <v>535</v>
      </c>
      <c r="C53" s="125">
        <v>27.98</v>
      </c>
      <c r="D53" s="55">
        <v>38.700000000000003</v>
      </c>
      <c r="E53" s="55"/>
      <c r="F53" s="55">
        <f>E53*$F$5+E53</f>
        <v>0</v>
      </c>
      <c r="G53" s="55">
        <f>F53*$G$5+F53</f>
        <v>0</v>
      </c>
      <c r="H53" s="55">
        <f>G53*$H$5+G53</f>
        <v>0</v>
      </c>
      <c r="I53" s="55">
        <f>H53*$I$5+H53</f>
        <v>0</v>
      </c>
      <c r="J53" s="55">
        <f>I53*$I$5+I53</f>
        <v>0</v>
      </c>
      <c r="K53" s="55">
        <f t="shared" si="32"/>
        <v>0</v>
      </c>
      <c r="L53" s="55">
        <f t="shared" si="33"/>
        <v>0</v>
      </c>
      <c r="M53" s="55">
        <f t="shared" si="34"/>
        <v>0</v>
      </c>
      <c r="N53" s="55">
        <f t="shared" si="35"/>
        <v>0</v>
      </c>
      <c r="O53" s="55">
        <f t="shared" si="35"/>
        <v>0</v>
      </c>
      <c r="P53" s="55">
        <f t="shared" si="35"/>
        <v>0</v>
      </c>
    </row>
    <row r="54" spans="1:16" ht="21.75" customHeight="1" thickBot="1" x14ac:dyDescent="0.25">
      <c r="A54" s="292"/>
      <c r="B54" s="149"/>
      <c r="C54" s="142"/>
      <c r="D54" s="58"/>
      <c r="E54" s="65"/>
      <c r="F54" s="58"/>
      <c r="G54" s="216"/>
      <c r="H54" s="216"/>
      <c r="I54" s="216"/>
      <c r="J54" s="216"/>
      <c r="K54" s="216"/>
      <c r="L54" s="216"/>
      <c r="M54" s="216"/>
      <c r="N54" s="216"/>
      <c r="O54" s="216"/>
      <c r="P54" s="216"/>
    </row>
    <row r="55" spans="1:16" ht="22.5" customHeight="1" x14ac:dyDescent="0.2">
      <c r="A55" s="290"/>
      <c r="B55" s="191" t="s">
        <v>315</v>
      </c>
      <c r="C55" s="431">
        <v>155.08000000000001</v>
      </c>
      <c r="D55" s="55">
        <v>214.3</v>
      </c>
      <c r="E55" s="55">
        <v>261.27999999999997</v>
      </c>
      <c r="F55" s="55">
        <f>E55*$F$5+E55</f>
        <v>300.47199999999998</v>
      </c>
      <c r="G55" s="55">
        <f>F55*$G$5+F55</f>
        <v>330.51919999999996</v>
      </c>
      <c r="H55" s="55">
        <f>G55*$H$5+G55</f>
        <v>363.57111999999995</v>
      </c>
      <c r="I55" s="55">
        <f>H55*$I$5+H55</f>
        <v>387.20324279999994</v>
      </c>
      <c r="J55" s="55">
        <f>I55*$I$5+I55</f>
        <v>412.37145358199996</v>
      </c>
      <c r="K55" s="55">
        <f t="shared" ref="K55" si="36">I55*$K$5+I55</f>
        <v>402.69137251199993</v>
      </c>
      <c r="L55" s="55">
        <f t="shared" ref="L55" si="37">I55*$L$5+I55</f>
        <v>394.94730765599996</v>
      </c>
      <c r="M55" s="55">
        <f t="shared" ref="M55" si="38">J55*$M$5+J55</f>
        <v>437.11374079691996</v>
      </c>
      <c r="N55" s="55">
        <f t="shared" ref="N55:P55" si="39">K55*$N$5+K55</f>
        <v>426.85285486271994</v>
      </c>
      <c r="O55" s="55">
        <f t="shared" si="39"/>
        <v>418.64414611535994</v>
      </c>
      <c r="P55" s="55">
        <f t="shared" si="39"/>
        <v>463.34056524473516</v>
      </c>
    </row>
    <row r="56" spans="1:16" ht="22.5" customHeight="1" thickBot="1" x14ac:dyDescent="0.25">
      <c r="A56" s="292"/>
      <c r="B56" s="149"/>
      <c r="C56" s="142"/>
      <c r="D56" s="55"/>
      <c r="E56" s="65"/>
      <c r="F56" s="55"/>
      <c r="G56" s="136"/>
      <c r="H56" s="136"/>
      <c r="I56" s="136"/>
      <c r="J56" s="136"/>
      <c r="K56" s="136"/>
      <c r="L56" s="136"/>
      <c r="M56" s="136"/>
      <c r="N56" s="136"/>
      <c r="O56" s="136"/>
      <c r="P56" s="136"/>
    </row>
    <row r="57" spans="1:16" ht="22.5" customHeight="1" x14ac:dyDescent="0.2">
      <c r="A57" s="290"/>
      <c r="B57" s="191" t="s">
        <v>316</v>
      </c>
      <c r="C57" s="301" t="s">
        <v>317</v>
      </c>
      <c r="D57" s="432" t="s">
        <v>317</v>
      </c>
      <c r="E57" s="432" t="s">
        <v>317</v>
      </c>
      <c r="F57" s="432" t="s">
        <v>317</v>
      </c>
      <c r="G57" s="432" t="s">
        <v>317</v>
      </c>
      <c r="H57" s="432" t="s">
        <v>317</v>
      </c>
      <c r="I57" s="432" t="s">
        <v>317</v>
      </c>
      <c r="J57" s="432" t="s">
        <v>317</v>
      </c>
      <c r="K57" s="432" t="s">
        <v>317</v>
      </c>
      <c r="L57" s="432" t="s">
        <v>317</v>
      </c>
      <c r="M57" s="432" t="s">
        <v>317</v>
      </c>
      <c r="N57" s="432" t="s">
        <v>317</v>
      </c>
      <c r="O57" s="432" t="s">
        <v>317</v>
      </c>
      <c r="P57" s="432" t="s">
        <v>317</v>
      </c>
    </row>
    <row r="58" spans="1:16" ht="22.5" customHeight="1" thickBot="1" x14ac:dyDescent="0.25">
      <c r="A58" s="292"/>
      <c r="B58" s="192"/>
      <c r="C58" s="96"/>
      <c r="D58" s="127"/>
      <c r="E58" s="143"/>
      <c r="F58" s="143"/>
      <c r="G58" s="143"/>
      <c r="H58" s="143"/>
      <c r="I58" s="143"/>
      <c r="J58" s="143"/>
      <c r="K58" s="143"/>
      <c r="L58" s="143"/>
      <c r="M58" s="143"/>
      <c r="N58" s="143"/>
      <c r="O58" s="143"/>
      <c r="P58" s="143"/>
    </row>
    <row r="59" spans="1:16" ht="23.25" customHeight="1" x14ac:dyDescent="0.2">
      <c r="A59" s="290"/>
      <c r="B59" s="191" t="s">
        <v>318</v>
      </c>
      <c r="C59" s="96"/>
      <c r="D59" s="150"/>
      <c r="E59" s="61"/>
      <c r="F59" s="121"/>
      <c r="G59" s="120"/>
      <c r="H59" s="120"/>
      <c r="I59" s="120"/>
      <c r="J59" s="120"/>
      <c r="K59" s="120"/>
      <c r="L59" s="120"/>
      <c r="M59" s="120"/>
      <c r="N59" s="120"/>
      <c r="O59" s="120"/>
      <c r="P59" s="120"/>
    </row>
    <row r="60" spans="1:16" ht="23.25" customHeight="1" x14ac:dyDescent="0.2">
      <c r="A60" s="291"/>
      <c r="B60" s="198"/>
      <c r="C60" s="96"/>
      <c r="D60" s="121"/>
      <c r="E60" s="61"/>
      <c r="F60" s="121"/>
      <c r="G60" s="120"/>
      <c r="H60" s="120"/>
      <c r="I60" s="120"/>
      <c r="J60" s="120"/>
      <c r="K60" s="120"/>
      <c r="L60" s="120"/>
      <c r="M60" s="120"/>
      <c r="N60" s="120"/>
      <c r="O60" s="120"/>
      <c r="P60" s="120"/>
    </row>
    <row r="61" spans="1:16" ht="23.25" customHeight="1" x14ac:dyDescent="0.2">
      <c r="A61" s="291"/>
      <c r="B61" s="198" t="s">
        <v>319</v>
      </c>
      <c r="C61" s="96"/>
      <c r="D61" s="121"/>
      <c r="E61" s="61"/>
      <c r="F61" s="121"/>
      <c r="G61" s="120"/>
      <c r="H61" s="120"/>
      <c r="I61" s="120"/>
      <c r="J61" s="120"/>
      <c r="K61" s="120"/>
      <c r="L61" s="120"/>
      <c r="M61" s="120"/>
      <c r="N61" s="120"/>
      <c r="O61" s="120"/>
      <c r="P61" s="120"/>
    </row>
    <row r="62" spans="1:16" ht="23.25" customHeight="1" x14ac:dyDescent="0.2">
      <c r="A62" s="291"/>
      <c r="B62" s="198" t="s">
        <v>320</v>
      </c>
      <c r="C62" s="125">
        <v>744.7</v>
      </c>
      <c r="D62" s="55">
        <v>1029.5999999999999</v>
      </c>
      <c r="E62" s="55">
        <v>1255.1099999999999</v>
      </c>
      <c r="F62" s="55">
        <f t="shared" ref="F62:F68" si="40">E62*$F$5+E62</f>
        <v>1443.3764999999999</v>
      </c>
      <c r="G62" s="55">
        <f t="shared" ref="G62:G68" si="41">F62*$G$5+F62</f>
        <v>1587.7141499999998</v>
      </c>
      <c r="H62" s="55">
        <f t="shared" ref="H62:H68" si="42">G62*$H$5+G62</f>
        <v>1746.4855649999997</v>
      </c>
      <c r="I62" s="55">
        <f t="shared" ref="I62:J68" si="43">H62*$I$5+H62</f>
        <v>1860.0071267249998</v>
      </c>
      <c r="J62" s="55">
        <f t="shared" si="43"/>
        <v>1980.9075899621248</v>
      </c>
      <c r="K62" s="55">
        <f t="shared" ref="K62:K64" si="44">I62*$K$5+I62</f>
        <v>1934.4074117939997</v>
      </c>
      <c r="L62" s="55">
        <f t="shared" ref="L62:L64" si="45">I62*$L$5+I62</f>
        <v>1897.2072692594998</v>
      </c>
      <c r="M62" s="55">
        <f t="shared" ref="M62:M64" si="46">J62*$M$5+J62</f>
        <v>2099.7620453598524</v>
      </c>
      <c r="N62" s="55">
        <f t="shared" ref="N62:P64" si="47">K62*$N$5+K62</f>
        <v>2050.4718565016396</v>
      </c>
      <c r="O62" s="55">
        <f t="shared" si="47"/>
        <v>2011.0397054150696</v>
      </c>
      <c r="P62" s="55">
        <f t="shared" si="47"/>
        <v>2225.7477680814436</v>
      </c>
    </row>
    <row r="63" spans="1:16" ht="23.25" customHeight="1" x14ac:dyDescent="0.2">
      <c r="A63" s="291"/>
      <c r="B63" s="198" t="s">
        <v>321</v>
      </c>
      <c r="C63" s="125">
        <v>1035.0999999999999</v>
      </c>
      <c r="D63" s="121">
        <v>1431.1</v>
      </c>
      <c r="E63" s="55">
        <v>1744.55</v>
      </c>
      <c r="F63" s="55">
        <f t="shared" si="40"/>
        <v>2006.2325000000001</v>
      </c>
      <c r="G63" s="55">
        <f t="shared" si="41"/>
        <v>2206.8557500000002</v>
      </c>
      <c r="H63" s="55">
        <f t="shared" si="42"/>
        <v>2427.5413250000001</v>
      </c>
      <c r="I63" s="55">
        <f t="shared" si="43"/>
        <v>2585.3315111250004</v>
      </c>
      <c r="J63" s="55">
        <f t="shared" si="43"/>
        <v>2753.3780593481256</v>
      </c>
      <c r="K63" s="55">
        <f t="shared" si="44"/>
        <v>2688.7447715700005</v>
      </c>
      <c r="L63" s="55">
        <f t="shared" si="45"/>
        <v>2637.0381413475002</v>
      </c>
      <c r="M63" s="55">
        <f t="shared" si="46"/>
        <v>2918.5807429090132</v>
      </c>
      <c r="N63" s="55">
        <f t="shared" si="47"/>
        <v>2850.0694578642006</v>
      </c>
      <c r="O63" s="55">
        <f t="shared" si="47"/>
        <v>2795.2604298283504</v>
      </c>
      <c r="P63" s="55">
        <f t="shared" si="47"/>
        <v>3093.6955874835539</v>
      </c>
    </row>
    <row r="64" spans="1:16" ht="23.25" customHeight="1" x14ac:dyDescent="0.2">
      <c r="A64" s="291"/>
      <c r="B64" s="198" t="s">
        <v>322</v>
      </c>
      <c r="C64" s="125">
        <v>1345.3</v>
      </c>
      <c r="D64" s="55">
        <v>1860</v>
      </c>
      <c r="E64" s="55">
        <v>2267.34</v>
      </c>
      <c r="F64" s="55">
        <f t="shared" si="40"/>
        <v>2607.4410000000003</v>
      </c>
      <c r="G64" s="55">
        <f t="shared" si="41"/>
        <v>2868.1851000000001</v>
      </c>
      <c r="H64" s="55">
        <f t="shared" si="42"/>
        <v>3155.0036100000002</v>
      </c>
      <c r="I64" s="55">
        <f t="shared" si="43"/>
        <v>3360.0788446500001</v>
      </c>
      <c r="J64" s="55">
        <f t="shared" si="43"/>
        <v>3578.4839695522501</v>
      </c>
      <c r="K64" s="55">
        <f t="shared" si="44"/>
        <v>3494.4819984360001</v>
      </c>
      <c r="L64" s="55">
        <f t="shared" si="45"/>
        <v>3427.2804215430001</v>
      </c>
      <c r="M64" s="55">
        <f t="shared" si="46"/>
        <v>3793.1930077253851</v>
      </c>
      <c r="N64" s="55">
        <f t="shared" si="47"/>
        <v>3704.1509183421604</v>
      </c>
      <c r="O64" s="55">
        <f t="shared" si="47"/>
        <v>3632.91724683558</v>
      </c>
      <c r="P64" s="55">
        <f t="shared" si="47"/>
        <v>4020.7845881889079</v>
      </c>
    </row>
    <row r="65" spans="1:16" ht="23.25" customHeight="1" x14ac:dyDescent="0.2">
      <c r="A65" s="291"/>
      <c r="B65" s="198" t="s">
        <v>323</v>
      </c>
      <c r="C65" s="125">
        <v>1498.2</v>
      </c>
      <c r="D65" s="55">
        <v>3180</v>
      </c>
      <c r="E65" s="55">
        <v>3876.42</v>
      </c>
      <c r="F65" s="55">
        <f t="shared" si="40"/>
        <v>4457.8829999999998</v>
      </c>
      <c r="G65" s="55">
        <f t="shared" si="41"/>
        <v>4903.6713</v>
      </c>
      <c r="H65" s="55">
        <f t="shared" si="42"/>
        <v>5394.0384299999996</v>
      </c>
      <c r="I65" s="55">
        <f t="shared" si="43"/>
        <v>5744.6509279499996</v>
      </c>
      <c r="J65" s="55">
        <f t="shared" si="43"/>
        <v>6118.0532382667498</v>
      </c>
      <c r="K65" s="55">
        <f t="shared" ref="K65:K68" si="48">I65*$K$5+I65</f>
        <v>5974.4369650680001</v>
      </c>
      <c r="L65" s="55">
        <f t="shared" ref="L65:L68" si="49">I65*$L$5+I65</f>
        <v>5859.5439465089994</v>
      </c>
      <c r="M65" s="55">
        <f t="shared" ref="M65:M68" si="50">J65*$M$5+J65</f>
        <v>6485.1364325627546</v>
      </c>
      <c r="N65" s="55">
        <f t="shared" ref="N65:P68" si="51">K65*$N$5+K65</f>
        <v>6332.9031829720798</v>
      </c>
      <c r="O65" s="55">
        <f t="shared" si="51"/>
        <v>6211.1165832995393</v>
      </c>
      <c r="P65" s="55">
        <f t="shared" si="51"/>
        <v>6874.2446185165199</v>
      </c>
    </row>
    <row r="66" spans="1:16" ht="23.25" customHeight="1" x14ac:dyDescent="0.2">
      <c r="A66" s="291"/>
      <c r="B66" s="198" t="s">
        <v>757</v>
      </c>
      <c r="C66" s="125">
        <v>53.9</v>
      </c>
      <c r="D66" s="55">
        <v>74.599999999999994</v>
      </c>
      <c r="E66" s="55">
        <v>90.97</v>
      </c>
      <c r="F66" s="55">
        <f t="shared" si="40"/>
        <v>104.6155</v>
      </c>
      <c r="G66" s="55">
        <f t="shared" si="41"/>
        <v>115.07705</v>
      </c>
      <c r="H66" s="55">
        <f t="shared" si="42"/>
        <v>126.584755</v>
      </c>
      <c r="I66" s="55">
        <f t="shared" si="43"/>
        <v>134.81276407499999</v>
      </c>
      <c r="J66" s="55">
        <f t="shared" si="43"/>
        <v>143.57559373987499</v>
      </c>
      <c r="K66" s="55">
        <f t="shared" si="48"/>
        <v>140.20527463799999</v>
      </c>
      <c r="L66" s="55">
        <f t="shared" si="49"/>
        <v>137.50901935649998</v>
      </c>
      <c r="M66" s="55">
        <f t="shared" si="50"/>
        <v>152.19012936426748</v>
      </c>
      <c r="N66" s="55">
        <f t="shared" si="51"/>
        <v>148.61759111627998</v>
      </c>
      <c r="O66" s="55">
        <f t="shared" si="51"/>
        <v>145.75956051788998</v>
      </c>
      <c r="P66" s="55">
        <f t="shared" si="51"/>
        <v>161.32153712612353</v>
      </c>
    </row>
    <row r="67" spans="1:16" ht="23.25" customHeight="1" x14ac:dyDescent="0.2">
      <c r="A67" s="291"/>
      <c r="B67" s="198" t="s">
        <v>324</v>
      </c>
      <c r="C67" s="125">
        <v>1859</v>
      </c>
      <c r="D67" s="55">
        <v>4240</v>
      </c>
      <c r="E67" s="55">
        <v>5168.5600000000004</v>
      </c>
      <c r="F67" s="55">
        <f t="shared" si="40"/>
        <v>5943.8440000000001</v>
      </c>
      <c r="G67" s="55">
        <f t="shared" si="41"/>
        <v>6538.2284</v>
      </c>
      <c r="H67" s="55">
        <f t="shared" si="42"/>
        <v>7192.0512399999998</v>
      </c>
      <c r="I67" s="55">
        <f t="shared" si="43"/>
        <v>7659.5345705999998</v>
      </c>
      <c r="J67" s="55">
        <f t="shared" si="43"/>
        <v>8157.404317689</v>
      </c>
      <c r="K67" s="55">
        <f t="shared" si="48"/>
        <v>7965.9159534239998</v>
      </c>
      <c r="L67" s="55">
        <f t="shared" si="49"/>
        <v>7812.7252620119998</v>
      </c>
      <c r="M67" s="55">
        <f t="shared" si="50"/>
        <v>8646.8485767503407</v>
      </c>
      <c r="N67" s="55">
        <f t="shared" si="51"/>
        <v>8443.8709106294391</v>
      </c>
      <c r="O67" s="55">
        <f t="shared" si="51"/>
        <v>8281.4887777327203</v>
      </c>
      <c r="P67" s="55">
        <f t="shared" si="51"/>
        <v>9165.6594913553618</v>
      </c>
    </row>
    <row r="68" spans="1:16" ht="23.25" customHeight="1" x14ac:dyDescent="0.2">
      <c r="A68" s="291"/>
      <c r="B68" s="198" t="s">
        <v>758</v>
      </c>
      <c r="C68" s="125">
        <v>53.9</v>
      </c>
      <c r="D68" s="55">
        <v>74.599999999999994</v>
      </c>
      <c r="E68" s="55">
        <v>90.97</v>
      </c>
      <c r="F68" s="55">
        <f t="shared" si="40"/>
        <v>104.6155</v>
      </c>
      <c r="G68" s="55">
        <f t="shared" si="41"/>
        <v>115.07705</v>
      </c>
      <c r="H68" s="55">
        <f t="shared" si="42"/>
        <v>126.584755</v>
      </c>
      <c r="I68" s="55">
        <f t="shared" si="43"/>
        <v>134.81276407499999</v>
      </c>
      <c r="J68" s="55">
        <f t="shared" si="43"/>
        <v>143.57559373987499</v>
      </c>
      <c r="K68" s="55">
        <f t="shared" si="48"/>
        <v>140.20527463799999</v>
      </c>
      <c r="L68" s="55">
        <f t="shared" si="49"/>
        <v>137.50901935649998</v>
      </c>
      <c r="M68" s="55">
        <f t="shared" si="50"/>
        <v>152.19012936426748</v>
      </c>
      <c r="N68" s="55">
        <f t="shared" si="51"/>
        <v>148.61759111627998</v>
      </c>
      <c r="O68" s="55">
        <f t="shared" si="51"/>
        <v>145.75956051788998</v>
      </c>
      <c r="P68" s="55">
        <f t="shared" si="51"/>
        <v>161.32153712612353</v>
      </c>
    </row>
    <row r="69" spans="1:16" ht="23.25" customHeight="1" thickBot="1" x14ac:dyDescent="0.25">
      <c r="A69" s="292"/>
      <c r="B69" s="128"/>
      <c r="C69" s="60"/>
      <c r="D69" s="58"/>
      <c r="E69" s="60"/>
      <c r="F69" s="58"/>
      <c r="G69" s="136"/>
      <c r="H69" s="136"/>
      <c r="I69" s="136"/>
      <c r="J69" s="136"/>
      <c r="K69" s="136"/>
      <c r="L69" s="136"/>
      <c r="M69" s="136"/>
      <c r="N69" s="136"/>
      <c r="O69" s="136"/>
      <c r="P69" s="136"/>
    </row>
    <row r="70" spans="1:16" ht="30" customHeight="1" thickBot="1" x14ac:dyDescent="0.25">
      <c r="A70" s="293"/>
      <c r="B70" s="433" t="s">
        <v>248</v>
      </c>
      <c r="C70" s="60"/>
      <c r="D70" s="135"/>
      <c r="E70" s="136"/>
      <c r="F70" s="136"/>
      <c r="G70" s="136"/>
      <c r="H70" s="136"/>
      <c r="I70" s="136"/>
      <c r="J70" s="136"/>
      <c r="K70" s="136"/>
      <c r="L70" s="136"/>
      <c r="M70" s="136"/>
      <c r="N70" s="136"/>
      <c r="O70" s="136"/>
      <c r="P70" s="136"/>
    </row>
    <row r="71" spans="1:16" ht="33" customHeight="1" x14ac:dyDescent="0.2">
      <c r="A71" s="290"/>
      <c r="B71" s="745" t="s">
        <v>345</v>
      </c>
      <c r="C71" s="74" t="s">
        <v>216</v>
      </c>
      <c r="D71" s="54" t="s">
        <v>237</v>
      </c>
      <c r="E71" s="73" t="s">
        <v>237</v>
      </c>
      <c r="F71" s="73" t="s">
        <v>237</v>
      </c>
      <c r="G71" s="73" t="s">
        <v>237</v>
      </c>
      <c r="H71" s="54" t="s">
        <v>237</v>
      </c>
      <c r="I71" s="54" t="s">
        <v>237</v>
      </c>
      <c r="J71" s="54" t="s">
        <v>1230</v>
      </c>
      <c r="K71" s="54" t="s">
        <v>791</v>
      </c>
      <c r="L71" s="54" t="s">
        <v>791</v>
      </c>
      <c r="M71" s="54" t="s">
        <v>1230</v>
      </c>
      <c r="N71" s="54" t="s">
        <v>1230</v>
      </c>
      <c r="O71" s="54" t="s">
        <v>1230</v>
      </c>
      <c r="P71" s="54" t="s">
        <v>1230</v>
      </c>
    </row>
    <row r="72" spans="1:16" ht="27.75" customHeight="1" x14ac:dyDescent="0.2">
      <c r="A72" s="291"/>
      <c r="B72" s="747"/>
      <c r="C72" s="74" t="s">
        <v>218</v>
      </c>
      <c r="D72" s="71" t="s">
        <v>552</v>
      </c>
      <c r="E72" s="71" t="s">
        <v>554</v>
      </c>
      <c r="F72" s="71" t="s">
        <v>566</v>
      </c>
      <c r="G72" s="71" t="s">
        <v>593</v>
      </c>
      <c r="H72" s="71" t="s">
        <v>754</v>
      </c>
      <c r="I72" s="71" t="s">
        <v>772</v>
      </c>
      <c r="J72" s="71" t="s">
        <v>797</v>
      </c>
      <c r="K72" s="71" t="s">
        <v>797</v>
      </c>
      <c r="L72" s="71" t="s">
        <v>797</v>
      </c>
      <c r="M72" s="71" t="s">
        <v>908</v>
      </c>
      <c r="N72" s="71" t="s">
        <v>918</v>
      </c>
      <c r="O72" s="71" t="s">
        <v>1259</v>
      </c>
      <c r="P72" s="71" t="s">
        <v>1260</v>
      </c>
    </row>
    <row r="73" spans="1:16" ht="27.75" customHeight="1" thickBot="1" x14ac:dyDescent="0.25">
      <c r="A73" s="292"/>
      <c r="B73" s="749"/>
      <c r="C73" s="131">
        <v>0.1</v>
      </c>
      <c r="D73" s="56">
        <v>0.06</v>
      </c>
      <c r="E73" s="56">
        <v>0.06</v>
      </c>
      <c r="F73" s="117">
        <v>5.6000000000000001E-2</v>
      </c>
      <c r="G73" s="300">
        <v>0.06</v>
      </c>
      <c r="H73" s="117">
        <v>0.1</v>
      </c>
      <c r="I73" s="117">
        <v>6.5000000000000002E-2</v>
      </c>
      <c r="J73" s="117">
        <v>0.05</v>
      </c>
      <c r="K73" s="117">
        <v>0.04</v>
      </c>
      <c r="L73" s="117">
        <v>0.02</v>
      </c>
      <c r="M73" s="117">
        <v>0.06</v>
      </c>
      <c r="N73" s="117">
        <v>0.06</v>
      </c>
      <c r="O73" s="117">
        <v>0.06</v>
      </c>
      <c r="P73" s="117">
        <v>0.06</v>
      </c>
    </row>
    <row r="74" spans="1:16" ht="30" customHeight="1" x14ac:dyDescent="0.2">
      <c r="A74" s="290"/>
      <c r="B74" s="264" t="s">
        <v>5</v>
      </c>
      <c r="C74" s="301"/>
      <c r="D74" s="59"/>
      <c r="E74" s="62"/>
      <c r="F74" s="211"/>
      <c r="G74" s="124"/>
      <c r="H74" s="124"/>
      <c r="I74" s="124"/>
      <c r="J74" s="124"/>
      <c r="K74" s="124"/>
      <c r="L74" s="124"/>
      <c r="M74" s="124"/>
      <c r="N74" s="124"/>
      <c r="O74" s="124"/>
      <c r="P74" s="124"/>
    </row>
    <row r="75" spans="1:16" ht="36" customHeight="1" x14ac:dyDescent="0.2">
      <c r="A75" s="291"/>
      <c r="B75" s="198" t="s">
        <v>587</v>
      </c>
      <c r="C75" s="96" t="s">
        <v>326</v>
      </c>
      <c r="D75" s="127"/>
      <c r="E75" s="52"/>
      <c r="F75" s="120"/>
      <c r="G75" s="120"/>
      <c r="H75" s="120"/>
      <c r="I75" s="120"/>
      <c r="J75" s="120"/>
      <c r="K75" s="120"/>
      <c r="L75" s="120"/>
      <c r="M75" s="120"/>
      <c r="N75" s="120"/>
      <c r="O75" s="120"/>
      <c r="P75" s="120"/>
    </row>
    <row r="76" spans="1:16" ht="21.75" customHeight="1" x14ac:dyDescent="0.2">
      <c r="A76" s="291"/>
      <c r="B76" s="198" t="s">
        <v>327</v>
      </c>
      <c r="C76" s="125">
        <v>11</v>
      </c>
      <c r="D76" s="55">
        <v>15.3</v>
      </c>
      <c r="E76" s="55">
        <v>19</v>
      </c>
      <c r="F76" s="55">
        <f>E76*$G$5+E76</f>
        <v>20.9</v>
      </c>
      <c r="G76" s="55">
        <f>F76*$G$5+F76</f>
        <v>22.99</v>
      </c>
      <c r="H76" s="55">
        <f>G76*$H$73+G76</f>
        <v>25.288999999999998</v>
      </c>
      <c r="I76" s="55">
        <f>H76*$I$73+H76</f>
        <v>26.932784999999999</v>
      </c>
      <c r="J76" s="55">
        <f>I76*$J$73+I76</f>
        <v>28.279424249999998</v>
      </c>
      <c r="K76" s="55">
        <f t="shared" ref="K76" si="52">I76*$K$5+I76</f>
        <v>28.010096399999998</v>
      </c>
      <c r="L76" s="55">
        <f t="shared" ref="L76" si="53">I76*$L$5+I76</f>
        <v>27.471440699999999</v>
      </c>
      <c r="M76" s="55">
        <f t="shared" ref="M76" si="54">J76*$M$5+J76</f>
        <v>29.976189704999999</v>
      </c>
      <c r="N76" s="55">
        <f t="shared" ref="N76:P76" si="55">K76*$N$5+K76</f>
        <v>29.690702183999999</v>
      </c>
      <c r="O76" s="55">
        <f t="shared" si="55"/>
        <v>29.119727141999999</v>
      </c>
      <c r="P76" s="55">
        <f t="shared" si="55"/>
        <v>31.7747610873</v>
      </c>
    </row>
    <row r="77" spans="1:16" ht="21.75" customHeight="1" x14ac:dyDescent="0.2">
      <c r="A77" s="291"/>
      <c r="B77" s="198" t="s">
        <v>328</v>
      </c>
      <c r="C77" s="125">
        <v>6</v>
      </c>
      <c r="D77" s="55">
        <v>8.3000000000000007</v>
      </c>
      <c r="E77" s="55">
        <v>11</v>
      </c>
      <c r="F77" s="55">
        <f>E77*$G$5+E77</f>
        <v>12.1</v>
      </c>
      <c r="G77" s="55">
        <f>F77*$G$5+F77</f>
        <v>13.309999999999999</v>
      </c>
      <c r="H77" s="55">
        <f>G77*$H$73+G77</f>
        <v>14.640999999999998</v>
      </c>
      <c r="I77" s="55">
        <f>H77*$I$73+H77</f>
        <v>15.592664999999998</v>
      </c>
      <c r="J77" s="55">
        <f>I77*$J$73+I77</f>
        <v>16.37229825</v>
      </c>
      <c r="K77" s="55">
        <f t="shared" ref="K77" si="56">I77*$K$5+I77</f>
        <v>16.216371599999999</v>
      </c>
      <c r="L77" s="55">
        <f t="shared" ref="L77" si="57">I77*$L$5+I77</f>
        <v>15.904518299999998</v>
      </c>
      <c r="M77" s="55">
        <f t="shared" ref="M77" si="58">J77*$M$5+J77</f>
        <v>17.354636145000001</v>
      </c>
      <c r="N77" s="55">
        <f t="shared" ref="N77:P77" si="59">K77*$N$5+K77</f>
        <v>17.189353896</v>
      </c>
      <c r="O77" s="55">
        <f t="shared" si="59"/>
        <v>16.858789397999999</v>
      </c>
      <c r="P77" s="55">
        <f t="shared" si="59"/>
        <v>18.395914313700001</v>
      </c>
    </row>
    <row r="78" spans="1:16" ht="21.75" customHeight="1" x14ac:dyDescent="0.2">
      <c r="A78" s="291"/>
      <c r="B78" s="198"/>
      <c r="C78" s="96"/>
      <c r="D78" s="127"/>
      <c r="E78" s="55"/>
      <c r="F78" s="55"/>
      <c r="G78" s="55"/>
      <c r="H78" s="55"/>
      <c r="I78" s="55"/>
      <c r="J78" s="55"/>
      <c r="K78" s="55"/>
      <c r="L78" s="55"/>
      <c r="M78" s="55"/>
      <c r="N78" s="55"/>
      <c r="O78" s="55"/>
      <c r="P78" s="55"/>
    </row>
    <row r="79" spans="1:16" ht="21.75" customHeight="1" x14ac:dyDescent="0.2">
      <c r="A79" s="291"/>
      <c r="B79" s="198" t="s">
        <v>325</v>
      </c>
      <c r="C79" s="52">
        <v>0</v>
      </c>
      <c r="D79" s="121">
        <v>51.7</v>
      </c>
      <c r="E79" s="55">
        <v>63.02</v>
      </c>
      <c r="F79" s="55">
        <f>E79*$F$5+E79</f>
        <v>72.472999999999999</v>
      </c>
      <c r="G79" s="55">
        <f>F79*$G$5+F79</f>
        <v>79.720299999999995</v>
      </c>
      <c r="H79" s="55">
        <f>G79*$H$73+G79</f>
        <v>87.692329999999998</v>
      </c>
      <c r="I79" s="55">
        <f>H79*$I$73+H79</f>
        <v>93.39233145</v>
      </c>
      <c r="J79" s="55">
        <f>I79*$J$73+I79</f>
        <v>98.061948022500005</v>
      </c>
      <c r="K79" s="55">
        <f t="shared" ref="K79" si="60">I79*$K$5+I79</f>
        <v>97.128024707999998</v>
      </c>
      <c r="L79" s="55">
        <f t="shared" ref="L79" si="61">I79*$L$5+I79</f>
        <v>95.260178078999999</v>
      </c>
      <c r="M79" s="55">
        <f t="shared" ref="M79" si="62">J79*$M$5+J79</f>
        <v>103.94566490385</v>
      </c>
      <c r="N79" s="55">
        <f t="shared" ref="N79:P79" si="63">K79*$N$5+K79</f>
        <v>102.95570619048</v>
      </c>
      <c r="O79" s="55">
        <f t="shared" si="63"/>
        <v>100.97578876374</v>
      </c>
      <c r="P79" s="55">
        <f t="shared" si="63"/>
        <v>110.182404798081</v>
      </c>
    </row>
    <row r="80" spans="1:16" ht="21.75" customHeight="1" thickBot="1" x14ac:dyDescent="0.25">
      <c r="A80" s="292"/>
      <c r="B80" s="149"/>
      <c r="C80" s="60"/>
      <c r="D80" s="65"/>
      <c r="E80" s="65"/>
      <c r="F80" s="135"/>
      <c r="G80" s="216"/>
      <c r="H80" s="216"/>
      <c r="I80" s="216"/>
      <c r="J80" s="216"/>
      <c r="K80" s="216"/>
      <c r="L80" s="216"/>
      <c r="M80" s="216"/>
      <c r="N80" s="216"/>
      <c r="O80" s="216"/>
      <c r="P80" s="216"/>
    </row>
    <row r="81" spans="1:16" ht="22.5" customHeight="1" x14ac:dyDescent="0.2">
      <c r="A81" s="290"/>
      <c r="B81" s="264" t="s">
        <v>1266</v>
      </c>
      <c r="C81" s="62"/>
      <c r="D81" s="59"/>
      <c r="E81" s="61"/>
      <c r="F81" s="121"/>
      <c r="G81" s="120"/>
      <c r="H81" s="120"/>
      <c r="I81" s="120"/>
      <c r="J81" s="120"/>
      <c r="K81" s="120"/>
      <c r="L81" s="120"/>
      <c r="M81" s="120"/>
      <c r="N81" s="120"/>
      <c r="O81" s="120"/>
      <c r="P81" s="120"/>
    </row>
    <row r="82" spans="1:16" ht="21.75" customHeight="1" x14ac:dyDescent="0.2">
      <c r="A82" s="291"/>
      <c r="B82" s="198" t="s">
        <v>329</v>
      </c>
      <c r="C82" s="125">
        <v>12</v>
      </c>
      <c r="D82" s="55">
        <v>16.5</v>
      </c>
      <c r="E82" s="55">
        <v>20.5</v>
      </c>
      <c r="F82" s="55">
        <f>E82*$G$5+E82</f>
        <v>22.55</v>
      </c>
      <c r="G82" s="55">
        <f>F82*$G$5+F82</f>
        <v>24.805</v>
      </c>
      <c r="H82" s="55">
        <f>G82*$H$73+G82</f>
        <v>27.285499999999999</v>
      </c>
      <c r="I82" s="55">
        <f>H82*$I$73+H82</f>
        <v>29.059057499999998</v>
      </c>
      <c r="J82" s="55">
        <f>I82*$J$73+I82</f>
        <v>30.512010374999999</v>
      </c>
      <c r="K82" s="55">
        <f t="shared" ref="K82" si="64">I82*$K$5+I82</f>
        <v>30.2214198</v>
      </c>
      <c r="L82" s="55">
        <f t="shared" ref="L82" si="65">I82*$L$5+I82</f>
        <v>29.640238649999997</v>
      </c>
      <c r="M82" s="55">
        <f t="shared" ref="M82" si="66">J82*$M$5+J82</f>
        <v>32.342730997499999</v>
      </c>
      <c r="N82" s="55">
        <f t="shared" ref="N82:P82" si="67">K82*$N$5+K82</f>
        <v>32.034704988000001</v>
      </c>
      <c r="O82" s="55">
        <f t="shared" si="67"/>
        <v>31.418652968999996</v>
      </c>
      <c r="P82" s="55">
        <f t="shared" si="67"/>
        <v>34.28329485735</v>
      </c>
    </row>
    <row r="83" spans="1:16" ht="21.75" customHeight="1" x14ac:dyDescent="0.2">
      <c r="A83" s="291"/>
      <c r="B83" s="198" t="s">
        <v>330</v>
      </c>
      <c r="C83" s="96" t="s">
        <v>331</v>
      </c>
      <c r="D83" s="127" t="s">
        <v>331</v>
      </c>
      <c r="E83" s="127" t="s">
        <v>331</v>
      </c>
      <c r="F83" s="130" t="s">
        <v>331</v>
      </c>
      <c r="G83" s="130" t="s">
        <v>331</v>
      </c>
      <c r="H83" s="130" t="s">
        <v>331</v>
      </c>
      <c r="I83" s="130" t="s">
        <v>331</v>
      </c>
      <c r="J83" s="130" t="s">
        <v>331</v>
      </c>
      <c r="K83" s="130" t="s">
        <v>331</v>
      </c>
      <c r="L83" s="130" t="s">
        <v>331</v>
      </c>
      <c r="M83" s="130" t="s">
        <v>331</v>
      </c>
      <c r="N83" s="130" t="s">
        <v>331</v>
      </c>
      <c r="O83" s="130" t="s">
        <v>331</v>
      </c>
      <c r="P83" s="130" t="s">
        <v>331</v>
      </c>
    </row>
    <row r="84" spans="1:16" ht="21.75" hidden="1" customHeight="1" x14ac:dyDescent="0.2">
      <c r="A84" s="291"/>
      <c r="B84" s="198" t="s">
        <v>332</v>
      </c>
      <c r="C84" s="96"/>
      <c r="D84" s="121"/>
      <c r="E84" s="61"/>
      <c r="F84" s="121"/>
      <c r="G84" s="120"/>
      <c r="H84" s="120"/>
      <c r="I84" s="120"/>
      <c r="J84" s="120"/>
      <c r="K84" s="120"/>
      <c r="L84" s="120"/>
      <c r="M84" s="120"/>
      <c r="N84" s="120"/>
      <c r="O84" s="120"/>
      <c r="P84" s="120"/>
    </row>
    <row r="85" spans="1:16" ht="21.75" customHeight="1" x14ac:dyDescent="0.2">
      <c r="A85" s="291"/>
      <c r="B85" s="198" t="s">
        <v>333</v>
      </c>
      <c r="C85" s="96" t="s">
        <v>335</v>
      </c>
      <c r="D85" s="121"/>
      <c r="E85" s="61"/>
      <c r="F85" s="121"/>
      <c r="G85" s="120"/>
      <c r="H85" s="120"/>
      <c r="I85" s="120"/>
      <c r="J85" s="120"/>
      <c r="K85" s="120"/>
      <c r="L85" s="120"/>
      <c r="M85" s="120"/>
      <c r="N85" s="120"/>
      <c r="O85" s="120"/>
      <c r="P85" s="120"/>
    </row>
    <row r="86" spans="1:16" ht="21.75" customHeight="1" x14ac:dyDescent="0.2">
      <c r="A86" s="291"/>
      <c r="B86" s="198" t="s">
        <v>334</v>
      </c>
      <c r="C86" s="96" t="s">
        <v>335</v>
      </c>
      <c r="D86" s="121"/>
      <c r="E86" s="61"/>
      <c r="F86" s="121"/>
      <c r="G86" s="120"/>
      <c r="H86" s="120"/>
      <c r="I86" s="120"/>
      <c r="J86" s="120"/>
      <c r="K86" s="120"/>
      <c r="L86" s="120"/>
      <c r="M86" s="120"/>
      <c r="N86" s="120"/>
      <c r="O86" s="120"/>
      <c r="P86" s="120"/>
    </row>
    <row r="87" spans="1:16" ht="21.75" customHeight="1" x14ac:dyDescent="0.2">
      <c r="A87" s="291"/>
      <c r="B87" s="198"/>
      <c r="C87" s="96"/>
      <c r="D87" s="121"/>
      <c r="E87" s="61"/>
      <c r="F87" s="121"/>
      <c r="G87" s="120"/>
      <c r="H87" s="120"/>
      <c r="I87" s="120"/>
      <c r="J87" s="120"/>
      <c r="K87" s="120"/>
      <c r="L87" s="120"/>
      <c r="M87" s="120"/>
      <c r="N87" s="120"/>
      <c r="O87" s="120"/>
      <c r="P87" s="120"/>
    </row>
    <row r="88" spans="1:16" ht="21.75" customHeight="1" x14ac:dyDescent="0.2">
      <c r="A88" s="291"/>
      <c r="B88" s="198" t="s">
        <v>336</v>
      </c>
      <c r="C88" s="95"/>
      <c r="D88" s="121"/>
      <c r="E88" s="61"/>
      <c r="F88" s="121"/>
      <c r="G88" s="120"/>
      <c r="H88" s="120"/>
      <c r="I88" s="120"/>
      <c r="J88" s="120"/>
      <c r="K88" s="120"/>
      <c r="L88" s="120"/>
      <c r="M88" s="120"/>
      <c r="N88" s="120"/>
      <c r="O88" s="120"/>
      <c r="P88" s="120"/>
    </row>
    <row r="89" spans="1:16" ht="21.75" customHeight="1" x14ac:dyDescent="0.2">
      <c r="A89" s="291"/>
      <c r="B89" s="198" t="s">
        <v>337</v>
      </c>
      <c r="C89" s="95"/>
      <c r="D89" s="121"/>
      <c r="E89" s="61"/>
      <c r="F89" s="121"/>
      <c r="G89" s="120"/>
      <c r="H89" s="120"/>
      <c r="I89" s="120"/>
      <c r="J89" s="120"/>
      <c r="K89" s="120"/>
      <c r="L89" s="120"/>
      <c r="M89" s="120"/>
      <c r="N89" s="120"/>
      <c r="O89" s="120"/>
      <c r="P89" s="120"/>
    </row>
    <row r="90" spans="1:16" ht="21.75" customHeight="1" x14ac:dyDescent="0.2">
      <c r="A90" s="291"/>
      <c r="B90" s="198" t="s">
        <v>338</v>
      </c>
      <c r="C90" s="104"/>
      <c r="D90" s="121"/>
      <c r="E90" s="61"/>
      <c r="F90" s="121"/>
      <c r="G90" s="120"/>
      <c r="H90" s="120"/>
      <c r="I90" s="120"/>
      <c r="J90" s="120"/>
      <c r="K90" s="120"/>
      <c r="L90" s="120"/>
      <c r="M90" s="120"/>
      <c r="N90" s="120"/>
      <c r="O90" s="120"/>
      <c r="P90" s="120"/>
    </row>
    <row r="91" spans="1:16" ht="21.75" customHeight="1" x14ac:dyDescent="0.2">
      <c r="A91" s="291"/>
      <c r="B91" s="198" t="s">
        <v>339</v>
      </c>
      <c r="C91" s="215">
        <v>7</v>
      </c>
      <c r="D91" s="55">
        <v>9.6</v>
      </c>
      <c r="E91" s="55">
        <v>12</v>
      </c>
      <c r="F91" s="55">
        <f>E91*$G$5+E91</f>
        <v>13.2</v>
      </c>
      <c r="G91" s="55">
        <f>F91*$G$5+F91</f>
        <v>14.52</v>
      </c>
      <c r="H91" s="55">
        <f>G91*$H$73+G91</f>
        <v>15.972</v>
      </c>
      <c r="I91" s="55">
        <f>H91*$I$73+H91</f>
        <v>17.010179999999998</v>
      </c>
      <c r="J91" s="55">
        <f>I91*$J$73+I91</f>
        <v>17.860688999999997</v>
      </c>
      <c r="K91" s="55">
        <f t="shared" ref="K91" si="68">I91*$K$5+I91</f>
        <v>17.6905872</v>
      </c>
      <c r="L91" s="55">
        <f t="shared" ref="L91" si="69">I91*$L$5+I91</f>
        <v>17.350383599999997</v>
      </c>
      <c r="M91" s="55">
        <f t="shared" ref="M91" si="70">J91*$M$5+J91</f>
        <v>18.932330339999996</v>
      </c>
      <c r="N91" s="55">
        <f t="shared" ref="N91:P91" si="71">K91*$N$5+K91</f>
        <v>18.752022432</v>
      </c>
      <c r="O91" s="55">
        <f t="shared" si="71"/>
        <v>18.391406615999998</v>
      </c>
      <c r="P91" s="55">
        <f t="shared" si="71"/>
        <v>20.068270160399997</v>
      </c>
    </row>
    <row r="92" spans="1:16" ht="21.75" customHeight="1" x14ac:dyDescent="0.2">
      <c r="A92" s="291"/>
      <c r="B92" s="198"/>
      <c r="C92" s="215"/>
      <c r="D92" s="55"/>
      <c r="E92" s="55"/>
      <c r="F92" s="55"/>
      <c r="G92" s="55"/>
      <c r="H92" s="55"/>
      <c r="I92" s="55"/>
      <c r="J92" s="55"/>
      <c r="K92" s="55"/>
      <c r="L92" s="55"/>
      <c r="M92" s="55"/>
      <c r="N92" s="55"/>
      <c r="O92" s="55"/>
      <c r="P92" s="55"/>
    </row>
    <row r="93" spans="1:16" s="436" customFormat="1" ht="21.75" customHeight="1" x14ac:dyDescent="0.2">
      <c r="A93" s="291"/>
      <c r="B93" s="193" t="s">
        <v>767</v>
      </c>
      <c r="C93" s="435"/>
      <c r="D93" s="55"/>
      <c r="E93" s="55"/>
      <c r="F93" s="55"/>
      <c r="G93" s="55"/>
      <c r="H93" s="55"/>
      <c r="I93" s="55"/>
      <c r="J93" s="55"/>
      <c r="K93" s="55"/>
      <c r="L93" s="55"/>
      <c r="M93" s="55"/>
      <c r="N93" s="55"/>
      <c r="O93" s="55"/>
      <c r="P93" s="55"/>
    </row>
    <row r="94" spans="1:16" s="323" customFormat="1" ht="21.75" customHeight="1" thickBot="1" x14ac:dyDescent="0.25">
      <c r="A94" s="292"/>
      <c r="B94" s="149" t="s">
        <v>1223</v>
      </c>
      <c r="C94" s="82"/>
      <c r="D94" s="58"/>
      <c r="E94" s="65"/>
      <c r="F94" s="135">
        <v>1000</v>
      </c>
      <c r="G94" s="55">
        <f>F94*$G$5+F94</f>
        <v>1100</v>
      </c>
      <c r="H94" s="55">
        <f>G94*$H$73+G94</f>
        <v>1210</v>
      </c>
      <c r="I94" s="55">
        <f>H94*$I$73+H94</f>
        <v>1288.6500000000001</v>
      </c>
      <c r="J94" s="55">
        <f>I94*$J$73+I94</f>
        <v>1353.0825</v>
      </c>
      <c r="K94" s="55">
        <f t="shared" ref="K94" si="72">I94*$K$5+I94</f>
        <v>1340.1960000000001</v>
      </c>
      <c r="L94" s="55">
        <f t="shared" ref="L94" si="73">I94*$L$5+I94</f>
        <v>1314.423</v>
      </c>
      <c r="M94" s="55">
        <f t="shared" ref="M94" si="74">J94*$M$5+J94</f>
        <v>1434.2674500000001</v>
      </c>
      <c r="N94" s="55">
        <f t="shared" ref="N94:P94" si="75">K94*$N$5+K94</f>
        <v>1420.6077600000001</v>
      </c>
      <c r="O94" s="55">
        <f t="shared" si="75"/>
        <v>1393.28838</v>
      </c>
      <c r="P94" s="55">
        <f t="shared" si="75"/>
        <v>1520.3234970000001</v>
      </c>
    </row>
    <row r="95" spans="1:16" ht="31.5" customHeight="1" x14ac:dyDescent="0.2">
      <c r="A95" s="736" t="s">
        <v>238</v>
      </c>
      <c r="B95" s="737"/>
      <c r="C95" s="95"/>
      <c r="D95" s="54" t="s">
        <v>237</v>
      </c>
      <c r="E95" s="73" t="s">
        <v>237</v>
      </c>
      <c r="F95" s="73" t="s">
        <v>237</v>
      </c>
      <c r="G95" s="73" t="s">
        <v>237</v>
      </c>
      <c r="H95" s="54" t="s">
        <v>237</v>
      </c>
      <c r="I95" s="54" t="s">
        <v>237</v>
      </c>
      <c r="J95" s="54" t="s">
        <v>1230</v>
      </c>
      <c r="K95" s="54" t="s">
        <v>791</v>
      </c>
      <c r="L95" s="54" t="s">
        <v>791</v>
      </c>
      <c r="M95" s="54" t="s">
        <v>1230</v>
      </c>
      <c r="N95" s="54" t="s">
        <v>1230</v>
      </c>
      <c r="O95" s="54" t="s">
        <v>1230</v>
      </c>
      <c r="P95" s="54" t="s">
        <v>1230</v>
      </c>
    </row>
    <row r="96" spans="1:16" ht="27.75" customHeight="1" x14ac:dyDescent="0.2">
      <c r="A96" s="738"/>
      <c r="B96" s="739"/>
      <c r="C96" s="95"/>
      <c r="D96" s="71" t="s">
        <v>552</v>
      </c>
      <c r="E96" s="71" t="s">
        <v>554</v>
      </c>
      <c r="F96" s="71" t="s">
        <v>566</v>
      </c>
      <c r="G96" s="71" t="s">
        <v>593</v>
      </c>
      <c r="H96" s="71" t="s">
        <v>754</v>
      </c>
      <c r="I96" s="71" t="s">
        <v>772</v>
      </c>
      <c r="J96" s="71" t="s">
        <v>797</v>
      </c>
      <c r="K96" s="71" t="s">
        <v>797</v>
      </c>
      <c r="L96" s="71" t="s">
        <v>797</v>
      </c>
      <c r="M96" s="71" t="s">
        <v>908</v>
      </c>
      <c r="N96" s="71" t="s">
        <v>918</v>
      </c>
      <c r="O96" s="71" t="s">
        <v>1259</v>
      </c>
      <c r="P96" s="71" t="s">
        <v>1260</v>
      </c>
    </row>
    <row r="97" spans="1:16" ht="27.75" customHeight="1" thickBot="1" x14ac:dyDescent="0.25">
      <c r="A97" s="740"/>
      <c r="B97" s="741"/>
      <c r="C97" s="95"/>
      <c r="D97" s="56">
        <v>0.06</v>
      </c>
      <c r="E97" s="56">
        <v>0.06</v>
      </c>
      <c r="F97" s="117">
        <v>5.6000000000000001E-2</v>
      </c>
      <c r="G97" s="300">
        <v>0.06</v>
      </c>
      <c r="H97" s="117">
        <v>0.1</v>
      </c>
      <c r="I97" s="117">
        <v>6.5000000000000002E-2</v>
      </c>
      <c r="J97" s="117">
        <v>0.05</v>
      </c>
      <c r="K97" s="117">
        <v>0.04</v>
      </c>
      <c r="L97" s="117">
        <v>0.02</v>
      </c>
      <c r="M97" s="117">
        <v>0.06</v>
      </c>
      <c r="N97" s="117">
        <v>0.06</v>
      </c>
      <c r="O97" s="117">
        <v>0.06</v>
      </c>
      <c r="P97" s="117">
        <v>0.06</v>
      </c>
    </row>
    <row r="98" spans="1:16" ht="22.5" customHeight="1" x14ac:dyDescent="0.2">
      <c r="A98" s="290"/>
      <c r="B98" s="264" t="s">
        <v>6</v>
      </c>
      <c r="C98" s="437"/>
      <c r="D98" s="55"/>
      <c r="E98" s="61"/>
      <c r="F98" s="121"/>
      <c r="G98" s="120"/>
      <c r="H98" s="120"/>
      <c r="I98" s="120"/>
      <c r="J98" s="120"/>
      <c r="K98" s="120"/>
      <c r="L98" s="120"/>
      <c r="M98" s="120"/>
      <c r="N98" s="120"/>
      <c r="O98" s="120"/>
      <c r="P98" s="120"/>
    </row>
    <row r="99" spans="1:16" ht="22.5" customHeight="1" x14ac:dyDescent="0.2">
      <c r="A99" s="291"/>
      <c r="B99" s="198" t="s">
        <v>329</v>
      </c>
      <c r="C99" s="215">
        <v>12</v>
      </c>
      <c r="D99" s="55">
        <v>16.5</v>
      </c>
      <c r="E99" s="55">
        <v>20.149999999999999</v>
      </c>
      <c r="F99" s="55">
        <f>E99*$G$97+E99</f>
        <v>21.358999999999998</v>
      </c>
      <c r="G99" s="55">
        <f>F99*$G$5+F99</f>
        <v>23.494899999999998</v>
      </c>
      <c r="H99" s="55">
        <f>G99*$H$73+G99</f>
        <v>25.844389999999997</v>
      </c>
      <c r="I99" s="55">
        <f>H99*$I$73+H99</f>
        <v>27.524275349999996</v>
      </c>
      <c r="J99" s="55">
        <f>I99*$J$73+I99</f>
        <v>28.900489117499998</v>
      </c>
      <c r="K99" s="55">
        <f t="shared" ref="K99" si="76">I99*$K$5+I99</f>
        <v>28.625246363999995</v>
      </c>
      <c r="L99" s="55">
        <f t="shared" ref="L99" si="77">I99*$L$5+I99</f>
        <v>28.074760856999998</v>
      </c>
      <c r="M99" s="55">
        <f t="shared" ref="M99" si="78">J99*$M$5+J99</f>
        <v>30.634518464549998</v>
      </c>
      <c r="N99" s="55">
        <f t="shared" ref="N99:P99" si="79">K99*$N$5+K99</f>
        <v>30.342761145839994</v>
      </c>
      <c r="O99" s="55">
        <f t="shared" si="79"/>
        <v>29.759246508419999</v>
      </c>
      <c r="P99" s="55">
        <f t="shared" si="79"/>
        <v>32.472589572422997</v>
      </c>
    </row>
    <row r="100" spans="1:16" ht="22.5" customHeight="1" x14ac:dyDescent="0.2">
      <c r="A100" s="291"/>
      <c r="B100" s="198" t="s">
        <v>330</v>
      </c>
      <c r="C100" s="96" t="s">
        <v>331</v>
      </c>
      <c r="D100" s="127" t="s">
        <v>331</v>
      </c>
      <c r="E100" s="251" t="s">
        <v>331</v>
      </c>
      <c r="F100" s="212" t="s">
        <v>331</v>
      </c>
      <c r="G100" s="130" t="s">
        <v>331</v>
      </c>
      <c r="H100" s="130" t="s">
        <v>331</v>
      </c>
      <c r="I100" s="130" t="s">
        <v>331</v>
      </c>
      <c r="J100" s="130" t="s">
        <v>331</v>
      </c>
      <c r="K100" s="130" t="s">
        <v>331</v>
      </c>
      <c r="L100" s="130" t="s">
        <v>331</v>
      </c>
      <c r="M100" s="130" t="s">
        <v>331</v>
      </c>
      <c r="N100" s="130" t="s">
        <v>331</v>
      </c>
      <c r="O100" s="130" t="s">
        <v>331</v>
      </c>
      <c r="P100" s="130" t="s">
        <v>331</v>
      </c>
    </row>
    <row r="101" spans="1:16" ht="22.5" customHeight="1" x14ac:dyDescent="0.2">
      <c r="A101" s="291"/>
      <c r="B101" s="198" t="s">
        <v>340</v>
      </c>
      <c r="C101" s="95"/>
      <c r="D101" s="121"/>
      <c r="E101" s="61"/>
      <c r="F101" s="121"/>
      <c r="G101" s="120"/>
      <c r="H101" s="120"/>
      <c r="I101" s="120"/>
      <c r="J101" s="120"/>
      <c r="K101" s="120"/>
      <c r="L101" s="120"/>
      <c r="M101" s="120"/>
      <c r="N101" s="120"/>
      <c r="O101" s="120"/>
      <c r="P101" s="120"/>
    </row>
    <row r="102" spans="1:16" ht="22.5" customHeight="1" x14ac:dyDescent="0.2">
      <c r="A102" s="291"/>
      <c r="B102" s="198" t="s">
        <v>571</v>
      </c>
      <c r="C102" s="215">
        <v>44</v>
      </c>
      <c r="D102" s="55">
        <v>61</v>
      </c>
      <c r="E102" s="55">
        <v>75</v>
      </c>
      <c r="F102" s="55">
        <f>E102*$G$97+E102</f>
        <v>79.5</v>
      </c>
      <c r="G102" s="55">
        <f>F102*$G$5+F102</f>
        <v>87.45</v>
      </c>
      <c r="H102" s="55">
        <f>G102*$H$73+G102</f>
        <v>96.195000000000007</v>
      </c>
      <c r="I102" s="55">
        <f>H102*$I$73+H102</f>
        <v>102.447675</v>
      </c>
      <c r="J102" s="55">
        <f>I102*$J$73+I102</f>
        <v>107.57005875</v>
      </c>
      <c r="K102" s="55">
        <f t="shared" ref="K102" si="80">I102*$K$5+I102</f>
        <v>106.54558200000001</v>
      </c>
      <c r="L102" s="55">
        <f t="shared" ref="L102" si="81">I102*$L$5+I102</f>
        <v>104.4966285</v>
      </c>
      <c r="M102" s="55">
        <f t="shared" ref="M102" si="82">J102*$M$5+J102</f>
        <v>114.024262275</v>
      </c>
      <c r="N102" s="55">
        <f t="shared" ref="N102:P102" si="83">K102*$N$5+K102</f>
        <v>112.93831692000001</v>
      </c>
      <c r="O102" s="55">
        <f t="shared" si="83"/>
        <v>110.76642621000001</v>
      </c>
      <c r="P102" s="55">
        <f t="shared" si="83"/>
        <v>120.86571801149999</v>
      </c>
    </row>
    <row r="103" spans="1:16" ht="22.5" customHeight="1" x14ac:dyDescent="0.2">
      <c r="A103" s="291"/>
      <c r="B103" s="198"/>
      <c r="C103" s="95"/>
      <c r="D103" s="55"/>
      <c r="E103" s="61"/>
      <c r="F103" s="121"/>
      <c r="G103" s="120"/>
      <c r="H103" s="120"/>
      <c r="I103" s="120"/>
      <c r="J103" s="120"/>
      <c r="K103" s="120"/>
      <c r="L103" s="120"/>
      <c r="M103" s="120"/>
      <c r="N103" s="120"/>
      <c r="O103" s="120"/>
      <c r="P103" s="120"/>
    </row>
    <row r="104" spans="1:16" ht="22.5" customHeight="1" x14ac:dyDescent="0.2">
      <c r="A104" s="291"/>
      <c r="B104" s="198" t="s">
        <v>341</v>
      </c>
      <c r="C104" s="215">
        <v>46</v>
      </c>
      <c r="D104" s="55">
        <v>63.6</v>
      </c>
      <c r="E104" s="55">
        <v>78</v>
      </c>
      <c r="F104" s="55">
        <f>E104*$G$97+E104</f>
        <v>82.68</v>
      </c>
      <c r="G104" s="55">
        <f>F104*$G$5+F104</f>
        <v>90.948000000000008</v>
      </c>
      <c r="H104" s="55">
        <f>G104*$H$73+G104</f>
        <v>100.04280000000001</v>
      </c>
      <c r="I104" s="55">
        <f>H104*$I$73+H104</f>
        <v>106.54558200000001</v>
      </c>
      <c r="J104" s="55">
        <f>I104*$J$73+I104</f>
        <v>111.87286110000001</v>
      </c>
      <c r="K104" s="55">
        <f t="shared" ref="K104" si="84">I104*$K$5+I104</f>
        <v>110.80740528000001</v>
      </c>
      <c r="L104" s="55">
        <f t="shared" ref="L104" si="85">I104*$L$5+I104</f>
        <v>108.67649364</v>
      </c>
      <c r="M104" s="55">
        <f t="shared" ref="M104" si="86">J104*$M$5+J104</f>
        <v>118.585232766</v>
      </c>
      <c r="N104" s="55">
        <f t="shared" ref="N104:P104" si="87">K104*$N$5+K104</f>
        <v>117.45584959680001</v>
      </c>
      <c r="O104" s="55">
        <f t="shared" si="87"/>
        <v>115.1970832584</v>
      </c>
      <c r="P104" s="55">
        <f t="shared" si="87"/>
        <v>125.70034673196001</v>
      </c>
    </row>
    <row r="105" spans="1:16" ht="22.5" customHeight="1" x14ac:dyDescent="0.2">
      <c r="A105" s="291"/>
      <c r="B105" s="198"/>
      <c r="C105" s="95"/>
      <c r="D105" s="55"/>
      <c r="E105" s="61"/>
      <c r="F105" s="121"/>
      <c r="G105" s="120"/>
      <c r="H105" s="120"/>
      <c r="I105" s="120"/>
      <c r="J105" s="120"/>
      <c r="K105" s="120"/>
      <c r="L105" s="120"/>
      <c r="M105" s="120"/>
      <c r="N105" s="120"/>
      <c r="O105" s="120"/>
      <c r="P105" s="120"/>
    </row>
    <row r="106" spans="1:16" ht="22.5" customHeight="1" thickBot="1" x14ac:dyDescent="0.25">
      <c r="A106" s="291"/>
      <c r="B106" s="198" t="s">
        <v>339</v>
      </c>
      <c r="C106" s="215">
        <v>7</v>
      </c>
      <c r="D106" s="58">
        <v>9.6</v>
      </c>
      <c r="E106" s="55">
        <v>12</v>
      </c>
      <c r="F106" s="55">
        <f>E106*$G$97+E106</f>
        <v>12.72</v>
      </c>
      <c r="G106" s="55">
        <f>F106*$G$5+F106</f>
        <v>13.992000000000001</v>
      </c>
      <c r="H106" s="55">
        <f>G106*$H$73+G106</f>
        <v>15.391200000000001</v>
      </c>
      <c r="I106" s="55">
        <f>H106*$I$73+H106</f>
        <v>16.391628000000001</v>
      </c>
      <c r="J106" s="55">
        <f>I106*$J$73+I106</f>
        <v>17.211209400000001</v>
      </c>
      <c r="K106" s="55">
        <f t="shared" ref="K106" si="88">I106*$K$5+I106</f>
        <v>17.047293119999999</v>
      </c>
      <c r="L106" s="55">
        <f t="shared" ref="L106" si="89">I106*$L$5+I106</f>
        <v>16.719460560000002</v>
      </c>
      <c r="M106" s="55">
        <f t="shared" ref="M106" si="90">J106*$M$5+J106</f>
        <v>18.243881964</v>
      </c>
      <c r="N106" s="55">
        <f t="shared" ref="N106:P106" si="91">K106*$N$5+K106</f>
        <v>18.070130707200001</v>
      </c>
      <c r="O106" s="55">
        <f t="shared" si="91"/>
        <v>17.722628193600002</v>
      </c>
      <c r="P106" s="55">
        <f t="shared" si="91"/>
        <v>19.338514881839998</v>
      </c>
    </row>
    <row r="107" spans="1:16" ht="30" customHeight="1" x14ac:dyDescent="0.2">
      <c r="A107" s="291"/>
      <c r="B107" s="218" t="s">
        <v>7</v>
      </c>
      <c r="C107" s="437"/>
      <c r="D107" s="55"/>
      <c r="E107" s="61"/>
      <c r="F107" s="121"/>
      <c r="G107" s="120"/>
      <c r="H107" s="120"/>
      <c r="I107" s="120"/>
      <c r="J107" s="120"/>
      <c r="K107" s="120"/>
      <c r="L107" s="120"/>
      <c r="M107" s="120"/>
      <c r="N107" s="120"/>
      <c r="O107" s="120"/>
      <c r="P107" s="120"/>
    </row>
    <row r="108" spans="1:16" ht="29.25" customHeight="1" x14ac:dyDescent="0.2">
      <c r="A108" s="291"/>
      <c r="B108" s="198" t="s">
        <v>342</v>
      </c>
      <c r="C108" s="215">
        <v>66</v>
      </c>
      <c r="D108" s="55">
        <v>91.3</v>
      </c>
      <c r="E108" s="55">
        <v>112</v>
      </c>
      <c r="F108" s="55">
        <f>E108*$G$97+E108</f>
        <v>118.72</v>
      </c>
      <c r="G108" s="55">
        <f>F108*$G$5+F108</f>
        <v>130.59199999999998</v>
      </c>
      <c r="H108" s="55">
        <f>G108*$H$73+G108</f>
        <v>143.65119999999999</v>
      </c>
      <c r="I108" s="55">
        <f>H108*$I$73+H108</f>
        <v>152.98852799999997</v>
      </c>
      <c r="J108" s="55">
        <f>I108*$J$73+I108</f>
        <v>160.63795439999998</v>
      </c>
      <c r="K108" s="55">
        <f t="shared" ref="K108" si="92">I108*$K$5+I108</f>
        <v>159.10806911999998</v>
      </c>
      <c r="L108" s="55">
        <f t="shared" ref="L108" si="93">I108*$L$5+I108</f>
        <v>156.04829855999998</v>
      </c>
      <c r="M108" s="55">
        <f t="shared" ref="M108" si="94">J108*$M$5+J108</f>
        <v>170.27623166399999</v>
      </c>
      <c r="N108" s="55">
        <f t="shared" ref="N108:P108" si="95">K108*$N$5+K108</f>
        <v>168.65455326719999</v>
      </c>
      <c r="O108" s="55">
        <f t="shared" si="95"/>
        <v>165.41119647359997</v>
      </c>
      <c r="P108" s="55">
        <f t="shared" si="95"/>
        <v>180.49280556383999</v>
      </c>
    </row>
    <row r="109" spans="1:16" ht="22.5" customHeight="1" x14ac:dyDescent="0.2">
      <c r="A109" s="291"/>
      <c r="B109" s="198"/>
      <c r="C109" s="95"/>
      <c r="D109" s="55"/>
      <c r="E109" s="61"/>
      <c r="F109" s="121"/>
      <c r="G109" s="120"/>
      <c r="H109" s="120"/>
      <c r="I109" s="120"/>
      <c r="J109" s="120"/>
      <c r="K109" s="120"/>
      <c r="L109" s="120"/>
      <c r="M109" s="120"/>
      <c r="N109" s="120"/>
      <c r="O109" s="120"/>
      <c r="P109" s="120"/>
    </row>
    <row r="110" spans="1:16" ht="22.5" customHeight="1" x14ac:dyDescent="0.2">
      <c r="A110" s="291"/>
      <c r="B110" s="198" t="s">
        <v>344</v>
      </c>
      <c r="C110" s="215">
        <v>935</v>
      </c>
      <c r="D110" s="55">
        <v>1292.8</v>
      </c>
      <c r="E110" s="55">
        <v>1576</v>
      </c>
      <c r="F110" s="55">
        <f>E110*$G$97+E110</f>
        <v>1670.56</v>
      </c>
      <c r="G110" s="55">
        <f>F110*$G$5+F110</f>
        <v>1837.616</v>
      </c>
      <c r="H110" s="55">
        <f>G110*$H$73+G110</f>
        <v>2021.3776</v>
      </c>
      <c r="I110" s="55">
        <f>H110*$I$73+H110</f>
        <v>2152.7671439999999</v>
      </c>
      <c r="J110" s="55">
        <f>I110*$J$73+I110</f>
        <v>2260.4055011999999</v>
      </c>
      <c r="K110" s="55">
        <f t="shared" ref="K110" si="96">I110*$K$5+I110</f>
        <v>2238.8778297599997</v>
      </c>
      <c r="L110" s="55">
        <f t="shared" ref="L110" si="97">I110*$L$5+I110</f>
        <v>2195.8224868799998</v>
      </c>
      <c r="M110" s="55">
        <f t="shared" ref="M110" si="98">J110*$M$5+J110</f>
        <v>2396.0298312719997</v>
      </c>
      <c r="N110" s="55">
        <f t="shared" ref="N110:P110" si="99">K110*$N$5+K110</f>
        <v>2373.2104995455998</v>
      </c>
      <c r="O110" s="55">
        <f t="shared" si="99"/>
        <v>2327.5718360927999</v>
      </c>
      <c r="P110" s="55">
        <f t="shared" si="99"/>
        <v>2539.7916211483198</v>
      </c>
    </row>
    <row r="111" spans="1:16" ht="30" customHeight="1" thickBot="1" x14ac:dyDescent="0.25">
      <c r="A111" s="292"/>
      <c r="B111" s="149"/>
      <c r="C111" s="82"/>
      <c r="D111" s="58"/>
      <c r="E111" s="65"/>
      <c r="F111" s="135"/>
      <c r="G111" s="136"/>
      <c r="H111" s="136"/>
      <c r="I111" s="136"/>
      <c r="J111" s="136"/>
      <c r="K111" s="136"/>
      <c r="L111" s="136"/>
      <c r="M111" s="136"/>
      <c r="N111" s="136"/>
      <c r="O111" s="136"/>
      <c r="P111" s="136"/>
    </row>
    <row r="112" spans="1:16" ht="22.5" customHeight="1" x14ac:dyDescent="0.2">
      <c r="A112" s="290"/>
      <c r="B112" s="438" t="s">
        <v>346</v>
      </c>
      <c r="C112" s="52"/>
      <c r="D112" s="62"/>
      <c r="E112" s="62"/>
      <c r="F112" s="62"/>
      <c r="G112" s="62"/>
      <c r="H112" s="62"/>
      <c r="I112" s="62"/>
      <c r="J112" s="62"/>
      <c r="K112" s="62"/>
      <c r="L112" s="62"/>
      <c r="M112" s="62"/>
      <c r="N112" s="62"/>
      <c r="O112" s="62"/>
      <c r="P112" s="62"/>
    </row>
    <row r="113" spans="1:16" ht="22.5" customHeight="1" x14ac:dyDescent="0.2">
      <c r="A113" s="291"/>
      <c r="B113" s="439" t="s">
        <v>347</v>
      </c>
      <c r="C113" s="52"/>
      <c r="D113" s="52"/>
      <c r="E113" s="52"/>
      <c r="F113" s="52"/>
      <c r="G113" s="52"/>
      <c r="H113" s="52"/>
      <c r="I113" s="52"/>
      <c r="J113" s="52"/>
      <c r="K113" s="52"/>
      <c r="L113" s="52"/>
      <c r="M113" s="52"/>
      <c r="N113" s="52"/>
      <c r="O113" s="52"/>
      <c r="P113" s="52"/>
    </row>
    <row r="114" spans="1:16" ht="22.5" customHeight="1" x14ac:dyDescent="0.2">
      <c r="A114" s="291"/>
      <c r="B114" s="119"/>
      <c r="C114" s="52"/>
      <c r="D114" s="55"/>
      <c r="E114" s="61"/>
      <c r="F114" s="121"/>
      <c r="G114" s="120"/>
      <c r="H114" s="120"/>
      <c r="I114" s="120"/>
      <c r="J114" s="120"/>
      <c r="K114" s="120"/>
      <c r="L114" s="120"/>
      <c r="M114" s="120"/>
      <c r="N114" s="120"/>
      <c r="O114" s="120"/>
      <c r="P114" s="120"/>
    </row>
    <row r="115" spans="1:16" ht="22.5" customHeight="1" x14ac:dyDescent="0.2">
      <c r="A115" s="291"/>
      <c r="B115" s="198" t="s">
        <v>166</v>
      </c>
      <c r="C115" s="125">
        <v>1119</v>
      </c>
      <c r="D115" s="55">
        <v>2120</v>
      </c>
      <c r="E115" s="55">
        <v>2585</v>
      </c>
      <c r="F115" s="55">
        <f>E115*$G$97+E115</f>
        <v>2740.1</v>
      </c>
      <c r="G115" s="55">
        <f>F115*$G$5+F115</f>
        <v>3014.1099999999997</v>
      </c>
      <c r="H115" s="55">
        <f>G115*$H$73+G115</f>
        <v>3315.5209999999997</v>
      </c>
      <c r="I115" s="55">
        <f>H115*$I$73+H115</f>
        <v>3531.0298649999995</v>
      </c>
      <c r="J115" s="55">
        <f>I115*$J$73+I115</f>
        <v>3707.5813582499995</v>
      </c>
      <c r="K115" s="55">
        <f t="shared" ref="K115" si="100">I115*$K$5+I115</f>
        <v>3672.2710595999997</v>
      </c>
      <c r="L115" s="55">
        <f t="shared" ref="L115" si="101">I115*$L$5+I115</f>
        <v>3601.6504622999996</v>
      </c>
      <c r="M115" s="55">
        <f t="shared" ref="M115" si="102">J115*$M$5+J115</f>
        <v>3930.0362397449994</v>
      </c>
      <c r="N115" s="55">
        <f t="shared" ref="N115:P115" si="103">K115*$N$5+K115</f>
        <v>3892.6073231759997</v>
      </c>
      <c r="O115" s="55">
        <f t="shared" si="103"/>
        <v>3817.7494900379997</v>
      </c>
      <c r="P115" s="55">
        <f t="shared" si="103"/>
        <v>4165.8384141296992</v>
      </c>
    </row>
    <row r="116" spans="1:16" ht="22.5" customHeight="1" x14ac:dyDescent="0.2">
      <c r="A116" s="291"/>
      <c r="B116" s="198" t="s">
        <v>1224</v>
      </c>
      <c r="C116" s="96"/>
      <c r="D116" s="55"/>
      <c r="E116" s="55"/>
      <c r="F116" s="55"/>
      <c r="G116" s="545">
        <v>1500</v>
      </c>
      <c r="H116" s="55"/>
      <c r="I116" s="55"/>
      <c r="J116" s="55"/>
      <c r="K116" s="55"/>
      <c r="L116" s="55"/>
      <c r="M116" s="55"/>
      <c r="N116" s="55"/>
      <c r="O116" s="55"/>
      <c r="P116" s="55"/>
    </row>
    <row r="117" spans="1:16" ht="22.5" customHeight="1" x14ac:dyDescent="0.2">
      <c r="A117" s="291"/>
      <c r="B117" s="198" t="s">
        <v>348</v>
      </c>
      <c r="C117" s="96"/>
      <c r="D117" s="55">
        <v>2120</v>
      </c>
      <c r="E117" s="55">
        <v>2585</v>
      </c>
      <c r="F117" s="55">
        <f>E117*$G$97+E117</f>
        <v>2740.1</v>
      </c>
      <c r="G117" s="55">
        <f>F117*$G$5+F117</f>
        <v>3014.1099999999997</v>
      </c>
      <c r="H117" s="55">
        <f>G117*$H$73+G117</f>
        <v>3315.5209999999997</v>
      </c>
      <c r="I117" s="55">
        <f>H117*$I$73+H117</f>
        <v>3531.0298649999995</v>
      </c>
      <c r="J117" s="55">
        <f>I117*$J$73+I117</f>
        <v>3707.5813582499995</v>
      </c>
      <c r="K117" s="55">
        <f t="shared" ref="K117" si="104">I117*$K$5+I117</f>
        <v>3672.2710595999997</v>
      </c>
      <c r="L117" s="55">
        <f t="shared" ref="L117" si="105">I117*$L$5+I117</f>
        <v>3601.6504622999996</v>
      </c>
      <c r="M117" s="55">
        <f t="shared" ref="M117" si="106">J117*$M$5+J117</f>
        <v>3930.0362397449994</v>
      </c>
      <c r="N117" s="55">
        <f t="shared" ref="N117:P117" si="107">K117*$N$5+K117</f>
        <v>3892.6073231759997</v>
      </c>
      <c r="O117" s="55">
        <f t="shared" si="107"/>
        <v>3817.7494900379997</v>
      </c>
      <c r="P117" s="55">
        <f t="shared" si="107"/>
        <v>4165.8384141296992</v>
      </c>
    </row>
    <row r="118" spans="1:16" ht="22.5" customHeight="1" x14ac:dyDescent="0.2">
      <c r="A118" s="291"/>
      <c r="B118" s="198" t="s">
        <v>794</v>
      </c>
      <c r="C118" s="96"/>
      <c r="D118" s="55"/>
      <c r="E118" s="55"/>
      <c r="F118" s="55"/>
      <c r="G118" s="545">
        <v>1500</v>
      </c>
      <c r="H118" s="55"/>
      <c r="I118" s="55"/>
      <c r="J118" s="55"/>
      <c r="K118" s="55"/>
      <c r="L118" s="55"/>
      <c r="M118" s="55"/>
      <c r="N118" s="55"/>
      <c r="O118" s="55"/>
      <c r="P118" s="55"/>
    </row>
    <row r="119" spans="1:16" ht="22.5" customHeight="1" x14ac:dyDescent="0.2">
      <c r="A119" s="291"/>
      <c r="B119" s="198" t="s">
        <v>257</v>
      </c>
      <c r="C119" s="125">
        <v>1870</v>
      </c>
      <c r="D119" s="55">
        <v>2650</v>
      </c>
      <c r="E119" s="55">
        <v>3230</v>
      </c>
      <c r="F119" s="55">
        <f>E119*$G$97+E119</f>
        <v>3423.8</v>
      </c>
      <c r="G119" s="55">
        <f>F119*$G$5+F119</f>
        <v>3766.1800000000003</v>
      </c>
      <c r="H119" s="55">
        <f>G119*$H$73+G119</f>
        <v>4142.7980000000007</v>
      </c>
      <c r="I119" s="55">
        <f>H119*$I$73+H119</f>
        <v>4412.0798700000005</v>
      </c>
      <c r="J119" s="55">
        <f>I119*$J$73+I119</f>
        <v>4632.6838635000004</v>
      </c>
      <c r="K119" s="55">
        <f t="shared" ref="K119" si="108">I119*$K$5+I119</f>
        <v>4588.5630648000006</v>
      </c>
      <c r="L119" s="55">
        <f t="shared" ref="L119" si="109">I119*$L$5+I119</f>
        <v>4500.3214674000001</v>
      </c>
      <c r="M119" s="55">
        <f t="shared" ref="M119" si="110">J119*$M$5+J119</f>
        <v>4910.6448953100007</v>
      </c>
      <c r="N119" s="55">
        <f t="shared" ref="N119:P119" si="111">K119*$N$5+K119</f>
        <v>4863.8768486880008</v>
      </c>
      <c r="O119" s="55">
        <f t="shared" si="111"/>
        <v>4770.340755444</v>
      </c>
      <c r="P119" s="55">
        <f t="shared" si="111"/>
        <v>5205.2835890286005</v>
      </c>
    </row>
    <row r="120" spans="1:16" ht="22.5" customHeight="1" x14ac:dyDescent="0.2">
      <c r="A120" s="291"/>
      <c r="B120" s="198" t="s">
        <v>795</v>
      </c>
      <c r="C120" s="96"/>
      <c r="D120" s="55"/>
      <c r="E120" s="55"/>
      <c r="F120" s="55"/>
      <c r="G120" s="545">
        <v>1500</v>
      </c>
      <c r="H120" s="55"/>
      <c r="I120" s="55"/>
      <c r="J120" s="55"/>
      <c r="K120" s="55"/>
      <c r="L120" s="55"/>
      <c r="M120" s="55"/>
      <c r="N120" s="55"/>
      <c r="O120" s="55"/>
      <c r="P120" s="55"/>
    </row>
    <row r="121" spans="1:16" ht="36.75" customHeight="1" x14ac:dyDescent="0.2">
      <c r="A121" s="291"/>
      <c r="B121" s="198" t="s">
        <v>572</v>
      </c>
      <c r="C121" s="125">
        <v>66</v>
      </c>
      <c r="D121" s="55">
        <v>91.3</v>
      </c>
      <c r="E121" s="55">
        <v>112</v>
      </c>
      <c r="F121" s="55">
        <f>E121*$G$97+E121</f>
        <v>118.72</v>
      </c>
      <c r="G121" s="55">
        <f>F121*$G$5+F121</f>
        <v>130.59199999999998</v>
      </c>
      <c r="H121" s="55">
        <f>G121*$H$73+G121</f>
        <v>143.65119999999999</v>
      </c>
      <c r="I121" s="55">
        <f>H121*$I$73+H121</f>
        <v>152.98852799999997</v>
      </c>
      <c r="J121" s="55">
        <f>I121*$J$73+I121</f>
        <v>160.63795439999998</v>
      </c>
      <c r="K121" s="55">
        <f t="shared" ref="K121" si="112">I121*$K$5+I121</f>
        <v>159.10806911999998</v>
      </c>
      <c r="L121" s="55">
        <f t="shared" ref="L121" si="113">I121*$L$5+I121</f>
        <v>156.04829855999998</v>
      </c>
      <c r="M121" s="55">
        <f t="shared" ref="M121" si="114">J121*$M$5+J121</f>
        <v>170.27623166399999</v>
      </c>
      <c r="N121" s="55">
        <f t="shared" ref="N121:P121" si="115">K121*$N$5+K121</f>
        <v>168.65455326719999</v>
      </c>
      <c r="O121" s="55">
        <f t="shared" si="115"/>
        <v>165.41119647359997</v>
      </c>
      <c r="P121" s="55">
        <f t="shared" si="115"/>
        <v>180.49280556383999</v>
      </c>
    </row>
    <row r="122" spans="1:16" ht="26.25" customHeight="1" x14ac:dyDescent="0.2">
      <c r="A122" s="291"/>
      <c r="B122" s="198"/>
      <c r="C122" s="96"/>
      <c r="D122" s="55"/>
      <c r="E122" s="61"/>
      <c r="F122" s="55"/>
      <c r="G122" s="120"/>
      <c r="H122" s="120"/>
      <c r="I122" s="120"/>
      <c r="J122" s="120"/>
      <c r="K122" s="120"/>
      <c r="L122" s="120"/>
      <c r="M122" s="120"/>
      <c r="N122" s="120"/>
      <c r="O122" s="120"/>
      <c r="P122" s="120"/>
    </row>
    <row r="123" spans="1:16" ht="26.25" customHeight="1" x14ac:dyDescent="0.2">
      <c r="A123" s="291"/>
      <c r="B123" s="198" t="s">
        <v>349</v>
      </c>
      <c r="C123" s="96" t="s">
        <v>351</v>
      </c>
      <c r="D123" s="130" t="s">
        <v>351</v>
      </c>
      <c r="E123" s="130" t="s">
        <v>351</v>
      </c>
      <c r="F123" s="130" t="s">
        <v>351</v>
      </c>
      <c r="G123" s="130" t="s">
        <v>351</v>
      </c>
      <c r="H123" s="130" t="s">
        <v>351</v>
      </c>
      <c r="I123" s="130" t="s">
        <v>351</v>
      </c>
      <c r="J123" s="130" t="s">
        <v>351</v>
      </c>
      <c r="K123" s="130" t="s">
        <v>351</v>
      </c>
      <c r="L123" s="130" t="s">
        <v>351</v>
      </c>
      <c r="M123" s="130" t="s">
        <v>351</v>
      </c>
      <c r="N123" s="130" t="s">
        <v>351</v>
      </c>
      <c r="O123" s="130" t="s">
        <v>351</v>
      </c>
      <c r="P123" s="130" t="s">
        <v>351</v>
      </c>
    </row>
    <row r="124" spans="1:16" ht="26.25" customHeight="1" x14ac:dyDescent="0.2">
      <c r="A124" s="291"/>
      <c r="B124" s="198" t="s">
        <v>249</v>
      </c>
      <c r="C124" s="96"/>
      <c r="D124" s="121"/>
      <c r="E124" s="61"/>
      <c r="F124" s="55"/>
      <c r="G124" s="120"/>
      <c r="H124" s="120"/>
      <c r="I124" s="120"/>
      <c r="J124" s="120"/>
      <c r="K124" s="120"/>
      <c r="L124" s="120"/>
      <c r="M124" s="120"/>
      <c r="N124" s="120"/>
      <c r="O124" s="120"/>
      <c r="P124" s="120"/>
    </row>
    <row r="125" spans="1:16" ht="31.5" customHeight="1" x14ac:dyDescent="0.2">
      <c r="A125" s="291"/>
      <c r="B125" s="198" t="s">
        <v>350</v>
      </c>
      <c r="C125" s="125">
        <v>997</v>
      </c>
      <c r="D125" s="55">
        <v>1378.4</v>
      </c>
      <c r="E125" s="55">
        <v>1680</v>
      </c>
      <c r="F125" s="55">
        <f>E125*$G$97+E125</f>
        <v>1780.8</v>
      </c>
      <c r="G125" s="55">
        <f>F125*$G$5+F125</f>
        <v>1958.8799999999999</v>
      </c>
      <c r="H125" s="55">
        <f>G125*$H$73+G125</f>
        <v>2154.768</v>
      </c>
      <c r="I125" s="55">
        <f>H125*$I$73+H125</f>
        <v>2294.8279200000002</v>
      </c>
      <c r="J125" s="55">
        <f>I125*$J$73+I125</f>
        <v>2409.5693160000001</v>
      </c>
      <c r="K125" s="55">
        <f t="shared" ref="K125" si="116">I125*$K$5+I125</f>
        <v>2386.6210368000002</v>
      </c>
      <c r="L125" s="55">
        <f t="shared" ref="L125" si="117">I125*$L$5+I125</f>
        <v>2340.7244784000004</v>
      </c>
      <c r="M125" s="55">
        <f t="shared" ref="M125" si="118">J125*$M$5+J125</f>
        <v>2554.1434749600003</v>
      </c>
      <c r="N125" s="55">
        <f t="shared" ref="N125:P125" si="119">K125*$N$5+K125</f>
        <v>2529.8182990080004</v>
      </c>
      <c r="O125" s="55">
        <f t="shared" si="119"/>
        <v>2481.1679471040006</v>
      </c>
      <c r="P125" s="55">
        <f t="shared" si="119"/>
        <v>2707.3920834576002</v>
      </c>
    </row>
    <row r="126" spans="1:16" ht="26.25" customHeight="1" x14ac:dyDescent="0.2">
      <c r="A126" s="291"/>
      <c r="B126" s="198"/>
      <c r="C126" s="125"/>
      <c r="D126" s="55"/>
      <c r="E126" s="61"/>
      <c r="F126" s="121"/>
      <c r="G126" s="120"/>
      <c r="H126" s="120"/>
      <c r="I126" s="120"/>
      <c r="J126" s="120"/>
      <c r="K126" s="120"/>
      <c r="L126" s="120"/>
      <c r="M126" s="120"/>
      <c r="N126" s="120"/>
      <c r="O126" s="120"/>
      <c r="P126" s="120"/>
    </row>
    <row r="127" spans="1:16" ht="26.25" customHeight="1" thickBot="1" x14ac:dyDescent="0.25">
      <c r="A127" s="292"/>
      <c r="B127" s="192" t="s">
        <v>250</v>
      </c>
      <c r="C127" s="60"/>
      <c r="D127" s="65"/>
      <c r="E127" s="60"/>
      <c r="F127" s="135"/>
      <c r="G127" s="136"/>
      <c r="H127" s="136"/>
      <c r="I127" s="136"/>
      <c r="J127" s="136"/>
      <c r="K127" s="136"/>
      <c r="L127" s="136"/>
      <c r="M127" s="136"/>
      <c r="N127" s="136"/>
      <c r="O127" s="136"/>
      <c r="P127" s="136"/>
    </row>
    <row r="128" spans="1:16" ht="26.25" customHeight="1" x14ac:dyDescent="0.2">
      <c r="A128" s="290"/>
      <c r="B128" s="148"/>
      <c r="C128" s="96"/>
      <c r="D128" s="55"/>
      <c r="E128" s="121"/>
      <c r="F128" s="121"/>
      <c r="G128" s="120"/>
      <c r="H128" s="120"/>
      <c r="I128" s="120"/>
      <c r="J128" s="120"/>
      <c r="K128" s="120"/>
      <c r="L128" s="120"/>
      <c r="M128" s="120"/>
      <c r="N128" s="120"/>
      <c r="O128" s="120"/>
      <c r="P128" s="120"/>
    </row>
    <row r="129" spans="1:16" ht="26.25" customHeight="1" x14ac:dyDescent="0.2">
      <c r="A129" s="291"/>
      <c r="B129" s="198" t="s">
        <v>349</v>
      </c>
      <c r="C129" s="96" t="s">
        <v>351</v>
      </c>
      <c r="D129" s="130" t="s">
        <v>351</v>
      </c>
      <c r="E129" s="130" t="s">
        <v>351</v>
      </c>
      <c r="F129" s="130" t="s">
        <v>351</v>
      </c>
      <c r="G129" s="130" t="s">
        <v>351</v>
      </c>
      <c r="H129" s="130" t="s">
        <v>351</v>
      </c>
      <c r="I129" s="130" t="s">
        <v>351</v>
      </c>
      <c r="J129" s="130" t="s">
        <v>351</v>
      </c>
      <c r="K129" s="130" t="s">
        <v>351</v>
      </c>
      <c r="L129" s="130" t="s">
        <v>351</v>
      </c>
      <c r="M129" s="130" t="s">
        <v>351</v>
      </c>
      <c r="N129" s="130" t="s">
        <v>351</v>
      </c>
      <c r="O129" s="130" t="s">
        <v>351</v>
      </c>
      <c r="P129" s="130" t="s">
        <v>351</v>
      </c>
    </row>
    <row r="130" spans="1:16" ht="26.25" customHeight="1" x14ac:dyDescent="0.2">
      <c r="A130" s="291"/>
      <c r="B130" s="198" t="s">
        <v>249</v>
      </c>
      <c r="C130" s="96"/>
      <c r="D130" s="121"/>
      <c r="E130" s="121"/>
      <c r="F130" s="121"/>
      <c r="G130" s="120"/>
      <c r="H130" s="120"/>
      <c r="I130" s="120"/>
      <c r="J130" s="120"/>
      <c r="K130" s="120"/>
      <c r="L130" s="120"/>
      <c r="M130" s="120"/>
      <c r="N130" s="120"/>
      <c r="O130" s="120"/>
      <c r="P130" s="120"/>
    </row>
    <row r="131" spans="1:16" ht="34.5" customHeight="1" x14ac:dyDescent="0.2">
      <c r="A131" s="291"/>
      <c r="B131" s="198" t="s">
        <v>350</v>
      </c>
      <c r="C131" s="125">
        <v>997</v>
      </c>
      <c r="D131" s="55">
        <v>1378.4</v>
      </c>
      <c r="E131" s="55">
        <v>1680</v>
      </c>
      <c r="F131" s="55">
        <f>E131*$G$97+E131</f>
        <v>1780.8</v>
      </c>
      <c r="G131" s="55">
        <f>F131*$G$5+F131</f>
        <v>1958.8799999999999</v>
      </c>
      <c r="H131" s="55">
        <f>G131*$H$73+G131</f>
        <v>2154.768</v>
      </c>
      <c r="I131" s="55">
        <f>H131*$I$73+H131</f>
        <v>2294.8279200000002</v>
      </c>
      <c r="J131" s="55">
        <f>I131*$J$73+I131</f>
        <v>2409.5693160000001</v>
      </c>
      <c r="K131" s="55">
        <f t="shared" ref="K131" si="120">I131*$K$5+I131</f>
        <v>2386.6210368000002</v>
      </c>
      <c r="L131" s="55">
        <f t="shared" ref="L131" si="121">I131*$L$5+I131</f>
        <v>2340.7244784000004</v>
      </c>
      <c r="M131" s="55">
        <f t="shared" ref="M131" si="122">J131*$M$5+J131</f>
        <v>2554.1434749600003</v>
      </c>
      <c r="N131" s="55">
        <f t="shared" ref="N131:P131" si="123">K131*$N$5+K131</f>
        <v>2529.8182990080004</v>
      </c>
      <c r="O131" s="55">
        <f t="shared" si="123"/>
        <v>2481.1679471040006</v>
      </c>
      <c r="P131" s="55">
        <f t="shared" si="123"/>
        <v>2707.3920834576002</v>
      </c>
    </row>
    <row r="132" spans="1:16" ht="26.25" customHeight="1" x14ac:dyDescent="0.2">
      <c r="A132" s="291"/>
      <c r="B132" s="198"/>
      <c r="C132" s="125"/>
      <c r="D132" s="55"/>
      <c r="E132" s="121"/>
      <c r="F132" s="121"/>
      <c r="G132" s="120"/>
      <c r="H132" s="120"/>
      <c r="I132" s="120"/>
      <c r="J132" s="120"/>
      <c r="K132" s="120"/>
      <c r="L132" s="120"/>
      <c r="M132" s="120"/>
      <c r="N132" s="120"/>
      <c r="O132" s="120"/>
      <c r="P132" s="120"/>
    </row>
    <row r="133" spans="1:16" ht="26.25" customHeight="1" thickBot="1" x14ac:dyDescent="0.25">
      <c r="A133" s="292"/>
      <c r="B133" s="192" t="s">
        <v>250</v>
      </c>
      <c r="C133" s="60"/>
      <c r="D133" s="65"/>
      <c r="E133" s="136"/>
      <c r="F133" s="136"/>
      <c r="G133" s="136"/>
      <c r="H133" s="136"/>
      <c r="I133" s="136"/>
      <c r="J133" s="136"/>
      <c r="K133" s="136"/>
      <c r="L133" s="136"/>
      <c r="M133" s="136"/>
      <c r="N133" s="136"/>
      <c r="O133" s="136"/>
      <c r="P133" s="136"/>
    </row>
    <row r="134" spans="1:16" ht="26.25" customHeight="1" x14ac:dyDescent="0.2">
      <c r="B134" s="67"/>
      <c r="C134" s="67"/>
    </row>
    <row r="135" spans="1:16" ht="26.25" customHeight="1" thickBot="1" x14ac:dyDescent="0.25"/>
    <row r="136" spans="1:16" ht="36.75" customHeight="1" x14ac:dyDescent="0.2">
      <c r="A136" s="708" t="s">
        <v>238</v>
      </c>
      <c r="B136" s="709"/>
      <c r="C136" s="74" t="s">
        <v>216</v>
      </c>
      <c r="D136" s="54" t="s">
        <v>237</v>
      </c>
      <c r="E136" s="73" t="s">
        <v>237</v>
      </c>
      <c r="F136" s="73" t="s">
        <v>237</v>
      </c>
      <c r="G136" s="73" t="s">
        <v>237</v>
      </c>
      <c r="H136" s="54" t="s">
        <v>237</v>
      </c>
      <c r="I136" s="54" t="s">
        <v>237</v>
      </c>
      <c r="J136" s="54" t="s">
        <v>1230</v>
      </c>
      <c r="K136" s="54" t="s">
        <v>791</v>
      </c>
      <c r="L136" s="54" t="s">
        <v>791</v>
      </c>
      <c r="M136" s="54" t="s">
        <v>1230</v>
      </c>
      <c r="N136" s="54" t="s">
        <v>1230</v>
      </c>
      <c r="O136" s="54" t="s">
        <v>1230</v>
      </c>
      <c r="P136" s="54" t="s">
        <v>1230</v>
      </c>
    </row>
    <row r="137" spans="1:16" ht="26.25" customHeight="1" x14ac:dyDescent="0.2">
      <c r="A137" s="710"/>
      <c r="B137" s="694"/>
      <c r="C137" s="74" t="s">
        <v>218</v>
      </c>
      <c r="D137" s="71" t="s">
        <v>552</v>
      </c>
      <c r="E137" s="71" t="s">
        <v>554</v>
      </c>
      <c r="F137" s="71" t="s">
        <v>566</v>
      </c>
      <c r="G137" s="71" t="s">
        <v>593</v>
      </c>
      <c r="H137" s="71" t="s">
        <v>754</v>
      </c>
      <c r="I137" s="71" t="s">
        <v>772</v>
      </c>
      <c r="J137" s="71" t="s">
        <v>797</v>
      </c>
      <c r="K137" s="71" t="s">
        <v>797</v>
      </c>
      <c r="L137" s="71" t="s">
        <v>797</v>
      </c>
      <c r="M137" s="71" t="s">
        <v>908</v>
      </c>
      <c r="N137" s="71" t="s">
        <v>918</v>
      </c>
      <c r="O137" s="71" t="s">
        <v>1259</v>
      </c>
      <c r="P137" s="71" t="s">
        <v>1260</v>
      </c>
    </row>
    <row r="138" spans="1:16" ht="26.25" customHeight="1" thickBot="1" x14ac:dyDescent="0.25">
      <c r="A138" s="711"/>
      <c r="B138" s="695"/>
      <c r="C138" s="131">
        <v>0.1</v>
      </c>
      <c r="D138" s="56">
        <v>0.06</v>
      </c>
      <c r="E138" s="56">
        <v>0.06</v>
      </c>
      <c r="F138" s="117">
        <v>5.6000000000000001E-2</v>
      </c>
      <c r="G138" s="300">
        <v>0.06</v>
      </c>
      <c r="H138" s="117">
        <v>0.1</v>
      </c>
      <c r="I138" s="117">
        <v>6.5000000000000002E-2</v>
      </c>
      <c r="J138" s="117">
        <v>0.05</v>
      </c>
      <c r="K138" s="117">
        <v>0.04</v>
      </c>
      <c r="L138" s="117">
        <v>0.02</v>
      </c>
      <c r="M138" s="117">
        <v>0.06</v>
      </c>
      <c r="N138" s="117">
        <v>0.06</v>
      </c>
      <c r="O138" s="117">
        <v>0.06</v>
      </c>
      <c r="P138" s="117">
        <v>0.06</v>
      </c>
    </row>
    <row r="139" spans="1:16" ht="21" customHeight="1" x14ac:dyDescent="0.2">
      <c r="A139" s="290"/>
      <c r="B139"/>
      <c r="C139" s="440"/>
      <c r="D139" s="441"/>
      <c r="E139" s="54"/>
      <c r="F139" s="54"/>
      <c r="G139" s="141"/>
      <c r="H139" s="141"/>
      <c r="I139" s="141"/>
      <c r="J139" s="141"/>
      <c r="K139" s="141"/>
      <c r="L139" s="141"/>
      <c r="M139" s="141"/>
      <c r="N139" s="141"/>
      <c r="O139" s="141"/>
      <c r="P139" s="141"/>
    </row>
    <row r="140" spans="1:16" ht="21" customHeight="1" x14ac:dyDescent="0.25">
      <c r="A140" s="291"/>
      <c r="B140" s="115" t="s">
        <v>3</v>
      </c>
      <c r="C140" s="123"/>
      <c r="D140" s="442"/>
      <c r="E140" s="141"/>
      <c r="F140" s="141"/>
      <c r="G140" s="141"/>
      <c r="H140" s="141"/>
      <c r="I140" s="141"/>
      <c r="J140" s="141"/>
      <c r="K140" s="141"/>
      <c r="L140" s="141"/>
      <c r="M140" s="141"/>
      <c r="N140" s="141"/>
      <c r="O140" s="141"/>
      <c r="P140" s="141"/>
    </row>
    <row r="141" spans="1:16" ht="21" customHeight="1" x14ac:dyDescent="0.2">
      <c r="A141" s="291"/>
      <c r="B141"/>
      <c r="C141" s="440"/>
      <c r="D141" s="442"/>
      <c r="E141" s="141"/>
      <c r="F141" s="141"/>
      <c r="G141" s="141"/>
      <c r="H141" s="141"/>
      <c r="I141" s="141"/>
      <c r="J141" s="141"/>
      <c r="K141" s="141"/>
      <c r="L141" s="141"/>
      <c r="M141" s="141"/>
      <c r="N141" s="141"/>
      <c r="O141" s="141"/>
      <c r="P141" s="141"/>
    </row>
    <row r="142" spans="1:16" ht="21" customHeight="1" x14ac:dyDescent="0.2">
      <c r="A142" s="294">
        <v>1</v>
      </c>
      <c r="B142" t="s">
        <v>714</v>
      </c>
      <c r="C142" s="90"/>
      <c r="D142" s="90"/>
      <c r="E142" s="121"/>
      <c r="F142" s="121"/>
      <c r="G142" s="124"/>
      <c r="H142" s="124"/>
      <c r="I142" s="124"/>
      <c r="J142" s="124"/>
      <c r="K142" s="124"/>
      <c r="L142" s="124"/>
      <c r="M142" s="124"/>
      <c r="N142" s="124"/>
      <c r="O142" s="124"/>
      <c r="P142" s="124"/>
    </row>
    <row r="143" spans="1:16" ht="21" customHeight="1" x14ac:dyDescent="0.2">
      <c r="A143" s="291"/>
      <c r="B143" s="198"/>
      <c r="C143" s="95"/>
      <c r="D143" s="90"/>
      <c r="E143" s="121"/>
      <c r="F143" s="121"/>
      <c r="G143" s="443"/>
      <c r="H143" s="443"/>
      <c r="I143" s="443"/>
      <c r="J143" s="443"/>
      <c r="K143" s="443"/>
      <c r="L143" s="443"/>
      <c r="M143" s="443"/>
      <c r="N143" s="443"/>
      <c r="O143" s="443"/>
      <c r="P143" s="443"/>
    </row>
    <row r="144" spans="1:16" ht="21" customHeight="1" x14ac:dyDescent="0.2">
      <c r="A144" s="291" t="s">
        <v>600</v>
      </c>
      <c r="B144" s="198" t="s">
        <v>715</v>
      </c>
      <c r="C144" s="215">
        <v>220</v>
      </c>
      <c r="D144" s="55">
        <v>337.1</v>
      </c>
      <c r="E144" s="55">
        <v>411</v>
      </c>
      <c r="F144" s="55">
        <f>E144*$G$97+E144</f>
        <v>435.66</v>
      </c>
      <c r="G144" s="55">
        <f>F144*$G$5+F144</f>
        <v>479.226</v>
      </c>
      <c r="H144" s="55">
        <f>G144*$H$73+G144</f>
        <v>527.14859999999999</v>
      </c>
      <c r="I144" s="55">
        <f>H144*$I$73+H144</f>
        <v>561.41325900000004</v>
      </c>
      <c r="J144" s="55">
        <f>I144*$J$73+I144</f>
        <v>589.48392195000008</v>
      </c>
      <c r="K144" s="55">
        <f t="shared" ref="K144" si="124">I144*$K$5+I144</f>
        <v>583.86978936000003</v>
      </c>
      <c r="L144" s="55">
        <f t="shared" ref="L144" si="125">I144*$L$5+I144</f>
        <v>572.64152418000003</v>
      </c>
      <c r="M144" s="55">
        <f t="shared" ref="M144" si="126">J144*$M$5+J144</f>
        <v>624.85295726700008</v>
      </c>
      <c r="N144" s="55">
        <f t="shared" ref="N144:P144" si="127">K144*$N$5+K144</f>
        <v>618.90197672160002</v>
      </c>
      <c r="O144" s="55">
        <f t="shared" si="127"/>
        <v>607.00001563080002</v>
      </c>
      <c r="P144" s="55">
        <f t="shared" si="127"/>
        <v>662.34413470302013</v>
      </c>
    </row>
    <row r="145" spans="1:16" ht="21" customHeight="1" x14ac:dyDescent="0.2">
      <c r="A145" s="291"/>
      <c r="B145" s="198" t="s">
        <v>312</v>
      </c>
      <c r="C145" s="215">
        <v>330</v>
      </c>
      <c r="D145" s="55">
        <v>505.6</v>
      </c>
      <c r="E145" s="55">
        <v>616</v>
      </c>
      <c r="F145" s="55">
        <f>E145*$G$97+E145</f>
        <v>652.96</v>
      </c>
      <c r="G145" s="55">
        <f>F145*$G$5+F145</f>
        <v>718.25600000000009</v>
      </c>
      <c r="H145" s="55">
        <f>G145*$H$73+G145</f>
        <v>790.08160000000009</v>
      </c>
      <c r="I145" s="55">
        <f>H145*$I$73+H145</f>
        <v>841.43690400000014</v>
      </c>
      <c r="J145" s="55">
        <f>I145*$J$73+I145</f>
        <v>883.50874920000012</v>
      </c>
      <c r="K145" s="55">
        <f t="shared" ref="K145" si="128">I145*$K$5+I145</f>
        <v>875.09438016000013</v>
      </c>
      <c r="L145" s="55">
        <f t="shared" ref="L145" si="129">I145*$L$5+I145</f>
        <v>858.26564208000013</v>
      </c>
      <c r="M145" s="55">
        <f t="shared" ref="M145" si="130">J145*$M$5+J145</f>
        <v>936.51927415200009</v>
      </c>
      <c r="N145" s="55">
        <f t="shared" ref="N145:P145" si="131">K145*$N$5+K145</f>
        <v>927.60004296960017</v>
      </c>
      <c r="O145" s="55">
        <f t="shared" si="131"/>
        <v>909.76158060480009</v>
      </c>
      <c r="P145" s="55">
        <f t="shared" si="131"/>
        <v>992.71043060112015</v>
      </c>
    </row>
    <row r="146" spans="1:16" ht="13.5" customHeight="1" x14ac:dyDescent="0.2">
      <c r="A146" s="291"/>
      <c r="B146" s="198"/>
      <c r="C146" s="95"/>
      <c r="D146" s="55"/>
      <c r="E146" s="55"/>
      <c r="F146" s="55"/>
      <c r="G146" s="55"/>
      <c r="H146" s="55"/>
      <c r="I146" s="55"/>
      <c r="J146" s="55"/>
      <c r="K146" s="55"/>
      <c r="L146" s="55"/>
      <c r="M146" s="55"/>
      <c r="N146" s="55"/>
      <c r="O146" s="55"/>
      <c r="P146" s="55"/>
    </row>
    <row r="147" spans="1:16" ht="45" customHeight="1" x14ac:dyDescent="0.2">
      <c r="A147" s="291" t="s">
        <v>601</v>
      </c>
      <c r="B147" s="198" t="s">
        <v>716</v>
      </c>
      <c r="C147" s="215">
        <v>22</v>
      </c>
      <c r="D147" s="55">
        <v>30.3</v>
      </c>
      <c r="E147" s="55">
        <v>37</v>
      </c>
      <c r="F147" s="55">
        <f>E147*$G$97+E147</f>
        <v>39.22</v>
      </c>
      <c r="G147" s="55">
        <f>F147*$G$5+F147</f>
        <v>43.141999999999996</v>
      </c>
      <c r="H147" s="55">
        <f>G147*$H$73+G147</f>
        <v>47.456199999999995</v>
      </c>
      <c r="I147" s="55">
        <f>H147*$I$73+H147</f>
        <v>50.540852999999998</v>
      </c>
      <c r="J147" s="55">
        <v>250</v>
      </c>
      <c r="K147" s="55">
        <f t="shared" ref="K147" si="132">I147*$K$5+I147</f>
        <v>52.56248712</v>
      </c>
      <c r="L147" s="55">
        <f t="shared" ref="L147" si="133">I147*$L$5+I147</f>
        <v>51.551670059999999</v>
      </c>
      <c r="M147" s="55">
        <f t="shared" ref="M147" si="134">J147*$M$5+J147</f>
        <v>265</v>
      </c>
      <c r="N147" s="55">
        <f t="shared" ref="N147:P147" si="135">K147*$N$5+K147</f>
        <v>55.716236347200002</v>
      </c>
      <c r="O147" s="55">
        <f t="shared" si="135"/>
        <v>54.644770263600002</v>
      </c>
      <c r="P147" s="55">
        <f t="shared" si="135"/>
        <v>280.89999999999998</v>
      </c>
    </row>
    <row r="148" spans="1:16" ht="18.75" customHeight="1" x14ac:dyDescent="0.2">
      <c r="A148" s="291"/>
      <c r="B148" s="198"/>
      <c r="C148" s="95"/>
      <c r="D148" s="55"/>
      <c r="E148" s="121"/>
      <c r="F148" s="120"/>
      <c r="G148" s="120"/>
      <c r="H148" s="120"/>
      <c r="I148" s="120"/>
      <c r="J148" s="120"/>
      <c r="K148" s="120"/>
      <c r="L148" s="120"/>
      <c r="M148" s="120"/>
      <c r="N148" s="120"/>
      <c r="O148" s="120"/>
      <c r="P148" s="120"/>
    </row>
    <row r="149" spans="1:16" ht="26.25" customHeight="1" x14ac:dyDescent="0.2">
      <c r="A149" s="291" t="s">
        <v>602</v>
      </c>
      <c r="B149" s="198" t="s">
        <v>717</v>
      </c>
      <c r="C149" s="215">
        <v>110</v>
      </c>
      <c r="D149" s="55">
        <v>152.1</v>
      </c>
      <c r="E149" s="55">
        <v>186</v>
      </c>
      <c r="F149" s="55">
        <f>E149*$G$97+E149</f>
        <v>197.16</v>
      </c>
      <c r="G149" s="55">
        <f>F149*$G$5+F149</f>
        <v>216.876</v>
      </c>
      <c r="H149" s="55">
        <f>G149*$H$73+G149</f>
        <v>238.56360000000001</v>
      </c>
      <c r="I149" s="55">
        <f>H149*$I$73+H149</f>
        <v>254.070234</v>
      </c>
      <c r="J149" s="55">
        <f>I149*$J$73+I149</f>
        <v>266.77374570000001</v>
      </c>
      <c r="K149" s="55">
        <f t="shared" ref="K149" si="136">I149*$K$5+I149</f>
        <v>264.23304336000001</v>
      </c>
      <c r="L149" s="55">
        <f t="shared" ref="L149" si="137">I149*$L$5+I149</f>
        <v>259.15163868000002</v>
      </c>
      <c r="M149" s="55">
        <f t="shared" ref="M149" si="138">J149*$M$5+J149</f>
        <v>282.78017044199999</v>
      </c>
      <c r="N149" s="55">
        <f t="shared" ref="N149:P149" si="139">K149*$N$5+K149</f>
        <v>280.08702596160003</v>
      </c>
      <c r="O149" s="55">
        <f t="shared" si="139"/>
        <v>274.70073700080002</v>
      </c>
      <c r="P149" s="55">
        <f t="shared" si="139"/>
        <v>299.74698066852</v>
      </c>
    </row>
    <row r="150" spans="1:16" ht="39" customHeight="1" x14ac:dyDescent="0.2">
      <c r="A150" s="291" t="s">
        <v>603</v>
      </c>
      <c r="B150" s="198" t="s">
        <v>718</v>
      </c>
      <c r="C150" s="96" t="s">
        <v>351</v>
      </c>
      <c r="D150" s="127" t="s">
        <v>351</v>
      </c>
      <c r="E150" s="130" t="s">
        <v>351</v>
      </c>
      <c r="F150" s="130" t="s">
        <v>351</v>
      </c>
      <c r="G150" s="130" t="s">
        <v>351</v>
      </c>
      <c r="H150" s="130" t="s">
        <v>351</v>
      </c>
      <c r="I150" s="130" t="s">
        <v>351</v>
      </c>
      <c r="J150" s="130" t="s">
        <v>351</v>
      </c>
      <c r="K150" s="130" t="s">
        <v>351</v>
      </c>
      <c r="L150" s="130" t="s">
        <v>351</v>
      </c>
      <c r="M150" s="130" t="s">
        <v>351</v>
      </c>
      <c r="N150" s="130" t="s">
        <v>351</v>
      </c>
      <c r="O150" s="130" t="s">
        <v>351</v>
      </c>
      <c r="P150" s="130" t="s">
        <v>351</v>
      </c>
    </row>
    <row r="151" spans="1:16" ht="26.25" hidden="1" customHeight="1" x14ac:dyDescent="0.2">
      <c r="A151" s="294">
        <v>2</v>
      </c>
      <c r="B151" s="193" t="s">
        <v>719</v>
      </c>
      <c r="C151" s="90"/>
      <c r="D151" s="139"/>
      <c r="E151" s="121"/>
      <c r="F151" s="121"/>
      <c r="G151" s="120"/>
      <c r="H151" s="120"/>
      <c r="I151" s="120"/>
      <c r="J151" s="120"/>
      <c r="K151" s="120"/>
      <c r="L151" s="120"/>
      <c r="M151" s="120"/>
      <c r="N151" s="120"/>
      <c r="O151" s="120"/>
      <c r="P151" s="120"/>
    </row>
    <row r="152" spans="1:16" ht="26.25" customHeight="1" x14ac:dyDescent="0.2">
      <c r="A152" s="291"/>
      <c r="B152" s="193" t="s">
        <v>352</v>
      </c>
      <c r="C152" s="90"/>
      <c r="D152" s="139"/>
      <c r="E152" s="121"/>
      <c r="F152" s="121"/>
      <c r="G152" s="120"/>
      <c r="H152" s="120"/>
      <c r="I152" s="120"/>
      <c r="J152" s="120"/>
      <c r="K152" s="120"/>
      <c r="L152" s="120"/>
      <c r="M152" s="120"/>
      <c r="N152" s="120"/>
      <c r="O152" s="120"/>
      <c r="P152" s="120"/>
    </row>
    <row r="153" spans="1:16" ht="26.25" customHeight="1" x14ac:dyDescent="0.2">
      <c r="A153" s="291" t="s">
        <v>600</v>
      </c>
      <c r="B153" s="198" t="s">
        <v>720</v>
      </c>
      <c r="C153" s="215">
        <v>22</v>
      </c>
      <c r="D153" s="55">
        <v>30.3</v>
      </c>
      <c r="E153" s="55">
        <v>37</v>
      </c>
      <c r="F153" s="55">
        <f>ROUND(E153*$G$5+E153,1)</f>
        <v>40.700000000000003</v>
      </c>
      <c r="G153" s="55">
        <f>F153*$G$5+F153</f>
        <v>44.77</v>
      </c>
      <c r="H153" s="55">
        <f>G153*$H$73+G153</f>
        <v>49.247</v>
      </c>
      <c r="I153" s="55">
        <f>H153*$I$73+H153</f>
        <v>52.448054999999997</v>
      </c>
      <c r="J153" s="55">
        <f>I153*$J$73+I153</f>
        <v>55.070457749999996</v>
      </c>
      <c r="K153" s="55">
        <f t="shared" ref="K153" si="140">I153*$K$5+I153</f>
        <v>54.545977199999996</v>
      </c>
      <c r="L153" s="55">
        <f t="shared" ref="L153" si="141">I153*$L$5+I153</f>
        <v>53.497016099999996</v>
      </c>
      <c r="M153" s="55">
        <f t="shared" ref="M153" si="142">J153*$M$5+J153</f>
        <v>58.374685214999992</v>
      </c>
      <c r="N153" s="55">
        <f t="shared" ref="N153:P153" si="143">K153*$N$5+K153</f>
        <v>57.818735831999994</v>
      </c>
      <c r="O153" s="55">
        <f t="shared" si="143"/>
        <v>56.706837065999999</v>
      </c>
      <c r="P153" s="55">
        <f t="shared" si="143"/>
        <v>61.877166327899992</v>
      </c>
    </row>
    <row r="154" spans="1:16" ht="26.25" customHeight="1" thickBot="1" x14ac:dyDescent="0.25">
      <c r="A154" s="292" t="s">
        <v>601</v>
      </c>
      <c r="B154" s="149" t="s">
        <v>721</v>
      </c>
      <c r="C154" s="142" t="s">
        <v>351</v>
      </c>
      <c r="D154" s="143" t="s">
        <v>351</v>
      </c>
      <c r="E154" s="351" t="s">
        <v>351</v>
      </c>
      <c r="F154" s="351" t="s">
        <v>351</v>
      </c>
      <c r="G154" s="351" t="s">
        <v>351</v>
      </c>
      <c r="H154" s="351" t="s">
        <v>351</v>
      </c>
      <c r="I154" s="351" t="s">
        <v>351</v>
      </c>
      <c r="J154" s="351" t="s">
        <v>351</v>
      </c>
      <c r="K154" s="351" t="s">
        <v>351</v>
      </c>
      <c r="L154" s="351" t="s">
        <v>351</v>
      </c>
      <c r="M154" s="351" t="s">
        <v>351</v>
      </c>
      <c r="N154" s="351" t="s">
        <v>351</v>
      </c>
      <c r="O154" s="351" t="s">
        <v>351</v>
      </c>
      <c r="P154" s="351" t="s">
        <v>351</v>
      </c>
    </row>
    <row r="155" spans="1:16" ht="18" customHeight="1" x14ac:dyDescent="0.2">
      <c r="A155" s="290"/>
      <c r="B155" s="152"/>
      <c r="C155" s="52"/>
      <c r="D155" s="121"/>
      <c r="E155" s="121"/>
      <c r="F155" s="121"/>
      <c r="G155" s="120"/>
      <c r="H155" s="120"/>
      <c r="I155" s="120"/>
      <c r="J155" s="120"/>
      <c r="K155" s="120"/>
      <c r="L155" s="120"/>
      <c r="M155" s="120"/>
      <c r="N155" s="120"/>
      <c r="O155" s="120"/>
      <c r="P155" s="120"/>
    </row>
    <row r="156" spans="1:16" ht="26.25" customHeight="1" x14ac:dyDescent="0.2">
      <c r="A156" s="291"/>
      <c r="B156" s="439" t="s">
        <v>353</v>
      </c>
      <c r="C156" s="52"/>
      <c r="D156" s="121"/>
      <c r="E156" s="121"/>
      <c r="F156" s="121"/>
      <c r="G156" s="120"/>
      <c r="H156" s="120"/>
      <c r="I156" s="120"/>
      <c r="J156" s="120"/>
      <c r="K156" s="120"/>
      <c r="L156" s="120"/>
      <c r="M156" s="120"/>
      <c r="N156" s="120"/>
      <c r="O156" s="120"/>
      <c r="P156" s="120"/>
    </row>
    <row r="157" spans="1:16" ht="21.75" customHeight="1" x14ac:dyDescent="0.2">
      <c r="A157" s="291"/>
      <c r="B157" s="434"/>
      <c r="C157" s="52"/>
      <c r="D157" s="121"/>
      <c r="E157" s="121"/>
      <c r="F157" s="121"/>
      <c r="G157" s="120"/>
      <c r="H157" s="120"/>
      <c r="I157" s="120"/>
      <c r="J157" s="120"/>
      <c r="K157" s="120"/>
      <c r="L157" s="120"/>
      <c r="M157" s="120"/>
      <c r="N157" s="120"/>
      <c r="O157" s="120"/>
      <c r="P157" s="120"/>
    </row>
    <row r="158" spans="1:16" ht="26.25" customHeight="1" x14ac:dyDescent="0.2">
      <c r="A158" s="291" t="s">
        <v>600</v>
      </c>
      <c r="B158" s="195" t="s">
        <v>722</v>
      </c>
      <c r="C158" s="96"/>
      <c r="D158" s="139"/>
      <c r="E158" s="121"/>
      <c r="F158" s="121"/>
      <c r="G158" s="124"/>
      <c r="H158" s="124"/>
      <c r="I158" s="124"/>
      <c r="J158" s="124"/>
      <c r="K158" s="124"/>
      <c r="L158" s="124"/>
      <c r="M158" s="124"/>
      <c r="N158" s="124"/>
      <c r="O158" s="124"/>
      <c r="P158" s="124"/>
    </row>
    <row r="159" spans="1:16" ht="26.25" customHeight="1" x14ac:dyDescent="0.2">
      <c r="A159" s="294">
        <v>1</v>
      </c>
      <c r="B159" s="195" t="s">
        <v>723</v>
      </c>
      <c r="C159" s="125">
        <v>550</v>
      </c>
      <c r="D159" s="55">
        <v>764</v>
      </c>
      <c r="E159" s="55">
        <v>932</v>
      </c>
      <c r="F159" s="55">
        <f>E159*$G$97+E159</f>
        <v>987.92</v>
      </c>
      <c r="G159" s="55">
        <f>F159*$G$5+F159</f>
        <v>1086.712</v>
      </c>
      <c r="H159" s="55">
        <f>G159*$H$73+G159</f>
        <v>1195.3832</v>
      </c>
      <c r="I159" s="55">
        <f>H159*$I$73+H159</f>
        <v>1273.083108</v>
      </c>
      <c r="J159" s="55">
        <f>I159*$J$73+I159</f>
        <v>1336.7372634000001</v>
      </c>
      <c r="K159" s="55">
        <f t="shared" ref="K159" si="144">I159*$K$5+I159</f>
        <v>1324.0064323199999</v>
      </c>
      <c r="L159" s="55">
        <f t="shared" ref="L159" si="145">I159*$L$5+I159</f>
        <v>1298.5447701600001</v>
      </c>
      <c r="M159" s="55">
        <f t="shared" ref="M159" si="146">J159*$M$5+J159</f>
        <v>1416.9414992040001</v>
      </c>
      <c r="N159" s="55">
        <f t="shared" ref="N159:P159" si="147">K159*$N$5+K159</f>
        <v>1403.4468182592</v>
      </c>
      <c r="O159" s="55">
        <f t="shared" si="147"/>
        <v>1376.4574563696001</v>
      </c>
      <c r="P159" s="55">
        <f t="shared" si="147"/>
        <v>1501.95798915624</v>
      </c>
    </row>
    <row r="160" spans="1:16" ht="21.75" customHeight="1" x14ac:dyDescent="0.2">
      <c r="A160" s="291"/>
      <c r="B160" s="195" t="s">
        <v>312</v>
      </c>
      <c r="C160" s="125">
        <v>770</v>
      </c>
      <c r="D160" s="55">
        <v>1067.4000000000001</v>
      </c>
      <c r="E160" s="55">
        <v>1302</v>
      </c>
      <c r="F160" s="55">
        <f>E160*$G$97+E160</f>
        <v>1380.12</v>
      </c>
      <c r="G160" s="55">
        <f>F160*$G$5+F160</f>
        <v>1518.1319999999998</v>
      </c>
      <c r="H160" s="55">
        <f>G160*$H$73+G160</f>
        <v>1669.9451999999999</v>
      </c>
      <c r="I160" s="55">
        <f>H160*$I$73+H160</f>
        <v>1778.491638</v>
      </c>
      <c r="J160" s="55">
        <f>I160*$J$73+I160</f>
        <v>1867.4162199</v>
      </c>
      <c r="K160" s="55">
        <f t="shared" ref="K160" si="148">I160*$K$5+I160</f>
        <v>1849.6313035200001</v>
      </c>
      <c r="L160" s="55">
        <f t="shared" ref="L160" si="149">I160*$L$5+I160</f>
        <v>1814.06147076</v>
      </c>
      <c r="M160" s="55">
        <f t="shared" ref="M160" si="150">J160*$M$5+J160</f>
        <v>1979.461193094</v>
      </c>
      <c r="N160" s="55">
        <f t="shared" ref="N160:P160" si="151">K160*$N$5+K160</f>
        <v>1960.6091817312001</v>
      </c>
      <c r="O160" s="55">
        <f t="shared" si="151"/>
        <v>1922.9051590056001</v>
      </c>
      <c r="P160" s="55">
        <f t="shared" si="151"/>
        <v>2098.2288646796401</v>
      </c>
    </row>
    <row r="161" spans="1:16" ht="21.75" customHeight="1" x14ac:dyDescent="0.2">
      <c r="A161" s="291"/>
      <c r="B161" s="195" t="s">
        <v>1226</v>
      </c>
      <c r="C161" s="96"/>
      <c r="D161" s="55"/>
      <c r="E161" s="55"/>
      <c r="F161" s="55"/>
      <c r="G161" s="55"/>
      <c r="H161" s="55"/>
      <c r="I161" s="55"/>
      <c r="J161" s="55">
        <v>1336.74</v>
      </c>
      <c r="K161" s="55"/>
      <c r="L161" s="55"/>
      <c r="M161" s="55"/>
      <c r="N161" s="55"/>
      <c r="O161" s="55"/>
      <c r="P161" s="55"/>
    </row>
    <row r="162" spans="1:16" ht="51" customHeight="1" x14ac:dyDescent="0.2">
      <c r="A162" s="294">
        <v>2</v>
      </c>
      <c r="B162" s="198" t="s">
        <v>724</v>
      </c>
      <c r="C162" s="125">
        <v>44</v>
      </c>
      <c r="D162" s="55">
        <v>61</v>
      </c>
      <c r="E162" s="55">
        <v>75</v>
      </c>
      <c r="F162" s="55">
        <f>E162*$G$97+E162</f>
        <v>79.5</v>
      </c>
      <c r="G162" s="55">
        <f>F162*$G$5+F162</f>
        <v>87.45</v>
      </c>
      <c r="H162" s="55">
        <f>G162*$H$73+G162</f>
        <v>96.195000000000007</v>
      </c>
      <c r="I162" s="55">
        <f>H162*$I$73+H162</f>
        <v>102.447675</v>
      </c>
      <c r="J162" s="55">
        <f>I162*$J$73+I162</f>
        <v>107.57005875</v>
      </c>
      <c r="K162" s="55">
        <f t="shared" ref="K162" si="152">I162*$K$5+I162</f>
        <v>106.54558200000001</v>
      </c>
      <c r="L162" s="55">
        <f t="shared" ref="L162" si="153">I162*$L$5+I162</f>
        <v>104.4966285</v>
      </c>
      <c r="M162" s="55">
        <f t="shared" ref="M162" si="154">J162*$M$5+J162</f>
        <v>114.024262275</v>
      </c>
      <c r="N162" s="55">
        <f t="shared" ref="N162:P162" si="155">K162*$N$5+K162</f>
        <v>112.93831692000001</v>
      </c>
      <c r="O162" s="55">
        <f t="shared" si="155"/>
        <v>110.76642621000001</v>
      </c>
      <c r="P162" s="55">
        <f t="shared" si="155"/>
        <v>120.86571801149999</v>
      </c>
    </row>
    <row r="163" spans="1:16" ht="21.75" customHeight="1" x14ac:dyDescent="0.2">
      <c r="A163" s="291"/>
      <c r="B163" s="195"/>
      <c r="C163" s="96"/>
      <c r="D163" s="55"/>
      <c r="E163" s="55"/>
      <c r="F163" s="55"/>
      <c r="G163" s="55"/>
      <c r="H163" s="55"/>
      <c r="I163" s="55"/>
      <c r="J163" s="55"/>
      <c r="K163" s="55"/>
      <c r="L163" s="55"/>
      <c r="M163" s="55"/>
      <c r="N163" s="55"/>
      <c r="O163" s="55"/>
      <c r="P163" s="55"/>
    </row>
    <row r="164" spans="1:16" ht="21.75" customHeight="1" x14ac:dyDescent="0.2">
      <c r="A164" s="294">
        <v>3</v>
      </c>
      <c r="B164" s="195" t="s">
        <v>725</v>
      </c>
      <c r="C164" s="125">
        <v>110</v>
      </c>
      <c r="D164" s="55">
        <v>152.1</v>
      </c>
      <c r="E164" s="55">
        <v>186</v>
      </c>
      <c r="F164" s="55">
        <f>E164*$G$97+E164</f>
        <v>197.16</v>
      </c>
      <c r="G164" s="55">
        <f>F164*$G$5+F164</f>
        <v>216.876</v>
      </c>
      <c r="H164" s="55">
        <f>G164*$H$73+G164</f>
        <v>238.56360000000001</v>
      </c>
      <c r="I164" s="55">
        <f>H164*$I$73+H164</f>
        <v>254.070234</v>
      </c>
      <c r="J164" s="55">
        <f>I164*$J$73+I164</f>
        <v>266.77374570000001</v>
      </c>
      <c r="K164" s="55">
        <f t="shared" ref="K164" si="156">I164*$K$5+I164</f>
        <v>264.23304336000001</v>
      </c>
      <c r="L164" s="55">
        <f t="shared" ref="L164" si="157">I164*$L$5+I164</f>
        <v>259.15163868000002</v>
      </c>
      <c r="M164" s="55">
        <f t="shared" ref="M164" si="158">J164*$M$5+J164</f>
        <v>282.78017044199999</v>
      </c>
      <c r="N164" s="55">
        <f t="shared" ref="N164:P164" si="159">K164*$N$5+K164</f>
        <v>280.08702596160003</v>
      </c>
      <c r="O164" s="55">
        <f t="shared" si="159"/>
        <v>274.70073700080002</v>
      </c>
      <c r="P164" s="55">
        <f t="shared" si="159"/>
        <v>299.74698066852</v>
      </c>
    </row>
    <row r="165" spans="1:16" ht="21.75" customHeight="1" x14ac:dyDescent="0.2">
      <c r="A165" s="291"/>
      <c r="B165" s="195"/>
      <c r="C165" s="125"/>
      <c r="D165" s="139"/>
      <c r="E165" s="121"/>
      <c r="F165" s="121"/>
      <c r="G165" s="124"/>
      <c r="H165" s="124"/>
      <c r="I165" s="124"/>
      <c r="J165" s="124"/>
      <c r="K165" s="124"/>
      <c r="L165" s="124"/>
      <c r="M165" s="124"/>
      <c r="N165" s="124"/>
      <c r="O165" s="124"/>
      <c r="P165" s="124"/>
    </row>
    <row r="166" spans="1:16" ht="46.5" customHeight="1" thickBot="1" x14ac:dyDescent="0.25">
      <c r="A166" s="444">
        <v>4</v>
      </c>
      <c r="B166" s="197" t="s">
        <v>726</v>
      </c>
      <c r="C166" s="142" t="s">
        <v>351</v>
      </c>
      <c r="D166" s="143" t="s">
        <v>351</v>
      </c>
      <c r="E166" s="351" t="s">
        <v>351</v>
      </c>
      <c r="F166" s="351" t="s">
        <v>351</v>
      </c>
      <c r="G166" s="351" t="s">
        <v>351</v>
      </c>
      <c r="H166" s="351" t="s">
        <v>351</v>
      </c>
      <c r="I166" s="351" t="s">
        <v>351</v>
      </c>
      <c r="J166" s="351" t="s">
        <v>351</v>
      </c>
      <c r="K166" s="351" t="s">
        <v>351</v>
      </c>
      <c r="L166" s="351" t="s">
        <v>351</v>
      </c>
      <c r="M166" s="351" t="s">
        <v>351</v>
      </c>
      <c r="N166" s="351" t="s">
        <v>351</v>
      </c>
      <c r="O166" s="351" t="s">
        <v>351</v>
      </c>
      <c r="P166" s="351" t="s">
        <v>351</v>
      </c>
    </row>
    <row r="167" spans="1:16" ht="26.25" customHeight="1" x14ac:dyDescent="0.2">
      <c r="A167" s="290"/>
      <c r="B167" s="152"/>
      <c r="C167" s="52"/>
      <c r="D167" s="121"/>
      <c r="E167" s="121"/>
      <c r="F167" s="121"/>
      <c r="G167" s="120"/>
      <c r="H167" s="120"/>
      <c r="I167" s="120"/>
      <c r="J167" s="120"/>
      <c r="K167" s="120"/>
      <c r="L167" s="120"/>
      <c r="M167" s="120"/>
      <c r="N167" s="120"/>
      <c r="O167" s="120"/>
      <c r="P167" s="120"/>
    </row>
    <row r="168" spans="1:16" ht="26.25" customHeight="1" x14ac:dyDescent="0.2">
      <c r="A168" s="291"/>
      <c r="B168" s="445" t="s">
        <v>1225</v>
      </c>
      <c r="C168" s="446"/>
      <c r="D168" s="121"/>
      <c r="E168" s="121"/>
      <c r="F168" s="121"/>
      <c r="G168" s="120"/>
      <c r="H168" s="120"/>
      <c r="I168" s="120"/>
      <c r="J168" s="120"/>
      <c r="K168" s="120"/>
      <c r="L168" s="120"/>
      <c r="M168" s="120"/>
      <c r="N168" s="120"/>
      <c r="O168" s="120"/>
      <c r="P168" s="120"/>
    </row>
    <row r="169" spans="1:16" ht="20.25" customHeight="1" x14ac:dyDescent="0.2">
      <c r="A169" s="291"/>
      <c r="B169" s="119"/>
      <c r="C169" s="52"/>
      <c r="D169" s="121"/>
      <c r="E169" s="121"/>
      <c r="F169" s="121"/>
      <c r="G169" s="120"/>
      <c r="H169" s="120"/>
      <c r="I169" s="120"/>
      <c r="J169" s="120"/>
      <c r="K169" s="120"/>
      <c r="L169" s="120"/>
      <c r="M169" s="120"/>
      <c r="N169" s="120"/>
      <c r="O169" s="120"/>
      <c r="P169" s="120"/>
    </row>
    <row r="170" spans="1:16" ht="26.25" customHeight="1" x14ac:dyDescent="0.2">
      <c r="A170" s="291"/>
      <c r="B170" s="193" t="s">
        <v>354</v>
      </c>
      <c r="C170" s="90"/>
      <c r="D170" s="121"/>
      <c r="E170" s="121"/>
      <c r="F170" s="121"/>
      <c r="G170" s="120"/>
      <c r="H170" s="120"/>
      <c r="I170" s="120"/>
      <c r="J170" s="120"/>
      <c r="K170" s="120"/>
      <c r="L170" s="120"/>
      <c r="M170" s="120"/>
      <c r="N170" s="120"/>
      <c r="O170" s="120"/>
      <c r="P170" s="120"/>
    </row>
    <row r="171" spans="1:16" ht="20.25" customHeight="1" x14ac:dyDescent="0.2">
      <c r="A171" s="291"/>
      <c r="B171" s="193"/>
      <c r="C171" s="90"/>
      <c r="D171" s="121"/>
      <c r="E171" s="121"/>
      <c r="F171" s="121"/>
      <c r="G171" s="120"/>
      <c r="H171" s="120"/>
      <c r="I171" s="120"/>
      <c r="J171" s="120"/>
      <c r="K171" s="120"/>
      <c r="L171" s="120"/>
      <c r="M171" s="120"/>
      <c r="N171" s="120"/>
      <c r="O171" s="120"/>
      <c r="P171" s="120"/>
    </row>
    <row r="172" spans="1:16" ht="26.25" customHeight="1" x14ac:dyDescent="0.2">
      <c r="A172" s="294">
        <v>1</v>
      </c>
      <c r="B172" s="195" t="s">
        <v>727</v>
      </c>
      <c r="C172" s="125">
        <v>176</v>
      </c>
      <c r="D172" s="55">
        <v>243.3</v>
      </c>
      <c r="E172" s="55">
        <v>300</v>
      </c>
      <c r="F172" s="55">
        <f>E172*$G$97+E172</f>
        <v>318</v>
      </c>
      <c r="G172" s="55">
        <f>F172*$G$5+F172</f>
        <v>349.8</v>
      </c>
      <c r="H172" s="55">
        <f>G172*$H$73+G172</f>
        <v>384.78000000000003</v>
      </c>
      <c r="I172" s="55">
        <f>H172*$I$73+H172</f>
        <v>409.79070000000002</v>
      </c>
      <c r="J172" s="55">
        <v>500</v>
      </c>
      <c r="K172" s="55">
        <f t="shared" ref="K172" si="160">I172*$K$5+I172</f>
        <v>426.18232800000004</v>
      </c>
      <c r="L172" s="55">
        <f t="shared" ref="L172" si="161">I172*$L$5+I172</f>
        <v>417.986514</v>
      </c>
      <c r="M172" s="55">
        <f t="shared" ref="M172" si="162">J172*$M$5+J172</f>
        <v>530</v>
      </c>
      <c r="N172" s="55">
        <f t="shared" ref="N172:P172" si="163">K172*$N$5+K172</f>
        <v>451.75326768000002</v>
      </c>
      <c r="O172" s="55">
        <f t="shared" si="163"/>
        <v>443.06570484000002</v>
      </c>
      <c r="P172" s="55">
        <f t="shared" si="163"/>
        <v>561.79999999999995</v>
      </c>
    </row>
    <row r="173" spans="1:16" ht="26.25" customHeight="1" x14ac:dyDescent="0.2">
      <c r="A173" s="291"/>
      <c r="B173" s="195" t="s">
        <v>165</v>
      </c>
      <c r="C173" s="125">
        <v>330</v>
      </c>
      <c r="D173" s="55">
        <v>456.3</v>
      </c>
      <c r="E173" s="55">
        <v>560</v>
      </c>
      <c r="F173" s="55">
        <f>E173*$G$97+E173</f>
        <v>593.6</v>
      </c>
      <c r="G173" s="55">
        <f>F173*$G$5+F173</f>
        <v>652.96</v>
      </c>
      <c r="H173" s="55">
        <f>G173*$H$73+G173</f>
        <v>718.25600000000009</v>
      </c>
      <c r="I173" s="55">
        <f>H173*$I$73+H173</f>
        <v>764.9426400000001</v>
      </c>
      <c r="J173" s="55">
        <f>I173*$J$73+I173</f>
        <v>803.18977200000006</v>
      </c>
      <c r="K173" s="55">
        <f t="shared" ref="K173" si="164">I173*$K$5+I173</f>
        <v>795.54034560000014</v>
      </c>
      <c r="L173" s="55">
        <f t="shared" ref="L173" si="165">I173*$L$5+I173</f>
        <v>780.24149280000006</v>
      </c>
      <c r="M173" s="55">
        <f t="shared" ref="M173" si="166">J173*$M$5+J173</f>
        <v>851.38115832000005</v>
      </c>
      <c r="N173" s="55">
        <f t="shared" ref="N173:P173" si="167">K173*$N$5+K173</f>
        <v>843.27276633600013</v>
      </c>
      <c r="O173" s="55">
        <f t="shared" si="167"/>
        <v>827.05598236800006</v>
      </c>
      <c r="P173" s="55">
        <f t="shared" si="167"/>
        <v>902.46402781920006</v>
      </c>
    </row>
    <row r="174" spans="1:16" ht="20.25" customHeight="1" x14ac:dyDescent="0.2">
      <c r="A174" s="291"/>
      <c r="B174" s="195"/>
      <c r="C174" s="96"/>
      <c r="D174" s="55"/>
      <c r="E174" s="55"/>
      <c r="F174" s="55"/>
      <c r="G174" s="55"/>
      <c r="H174" s="55"/>
      <c r="I174" s="55"/>
      <c r="J174" s="55"/>
      <c r="K174" s="55"/>
      <c r="L174" s="55"/>
      <c r="M174" s="55"/>
      <c r="N174" s="55"/>
      <c r="O174" s="55"/>
      <c r="P174" s="55"/>
    </row>
    <row r="175" spans="1:16" ht="47.25" customHeight="1" x14ac:dyDescent="0.2">
      <c r="A175" s="294">
        <v>2</v>
      </c>
      <c r="B175" s="195" t="s">
        <v>728</v>
      </c>
      <c r="C175" s="125">
        <v>22</v>
      </c>
      <c r="D175" s="55">
        <v>30.3</v>
      </c>
      <c r="E175" s="55">
        <v>37</v>
      </c>
      <c r="F175" s="55">
        <f>E175*$G$97+E175</f>
        <v>39.22</v>
      </c>
      <c r="G175" s="55">
        <f>F175*$G$5+F175</f>
        <v>43.141999999999996</v>
      </c>
      <c r="H175" s="55">
        <f>G175*$H$73+G175</f>
        <v>47.456199999999995</v>
      </c>
      <c r="I175" s="55">
        <f>H175*$I$73+H175</f>
        <v>50.540852999999998</v>
      </c>
      <c r="J175" s="55">
        <f>I175*$J$73+I175</f>
        <v>53.067895649999997</v>
      </c>
      <c r="K175" s="55">
        <f t="shared" ref="K175" si="168">I175*$K$5+I175</f>
        <v>52.56248712</v>
      </c>
      <c r="L175" s="55">
        <f t="shared" ref="L175" si="169">I175*$L$5+I175</f>
        <v>51.551670059999999</v>
      </c>
      <c r="M175" s="55">
        <f t="shared" ref="M175" si="170">J175*$M$5+J175</f>
        <v>56.251969388999996</v>
      </c>
      <c r="N175" s="55">
        <f t="shared" ref="N175:P175" si="171">K175*$N$5+K175</f>
        <v>55.716236347200002</v>
      </c>
      <c r="O175" s="55">
        <f t="shared" si="171"/>
        <v>54.644770263600002</v>
      </c>
      <c r="P175" s="55">
        <f t="shared" si="171"/>
        <v>59.627087552339994</v>
      </c>
    </row>
    <row r="176" spans="1:16" ht="20.25" customHeight="1" x14ac:dyDescent="0.2">
      <c r="A176" s="291"/>
      <c r="B176" s="198"/>
      <c r="C176" s="96"/>
      <c r="D176" s="55"/>
      <c r="E176" s="55"/>
      <c r="F176" s="55"/>
      <c r="G176" s="55"/>
      <c r="H176" s="55"/>
      <c r="I176" s="55"/>
      <c r="J176" s="55"/>
      <c r="K176" s="55"/>
      <c r="L176" s="55"/>
      <c r="M176" s="55"/>
      <c r="N176" s="55"/>
      <c r="O176" s="55"/>
      <c r="P176" s="55"/>
    </row>
    <row r="177" spans="1:16" ht="26.25" customHeight="1" x14ac:dyDescent="0.2">
      <c r="A177" s="294">
        <v>3</v>
      </c>
      <c r="B177" s="195" t="s">
        <v>729</v>
      </c>
      <c r="C177" s="125">
        <v>110</v>
      </c>
      <c r="D177" s="55">
        <v>152.1</v>
      </c>
      <c r="E177" s="55">
        <v>186</v>
      </c>
      <c r="F177" s="55">
        <f>E177*$G$97+E177</f>
        <v>197.16</v>
      </c>
      <c r="G177" s="55">
        <f>F177*$G$5+F177</f>
        <v>216.876</v>
      </c>
      <c r="H177" s="55">
        <f>G177*$H$73+G177</f>
        <v>238.56360000000001</v>
      </c>
      <c r="I177" s="55">
        <f>H177*$I$73+H177</f>
        <v>254.070234</v>
      </c>
      <c r="J177" s="55">
        <f>I177*$J$73+I177</f>
        <v>266.77374570000001</v>
      </c>
      <c r="K177" s="55">
        <f t="shared" ref="K177" si="172">I177*$K$5+I177</f>
        <v>264.23304336000001</v>
      </c>
      <c r="L177" s="55">
        <f t="shared" ref="L177" si="173">I177*$L$5+I177</f>
        <v>259.15163868000002</v>
      </c>
      <c r="M177" s="55">
        <f t="shared" ref="M177" si="174">J177*$M$5+J177</f>
        <v>282.78017044199999</v>
      </c>
      <c r="N177" s="55">
        <f t="shared" ref="N177:P177" si="175">K177*$N$5+K177</f>
        <v>280.08702596160003</v>
      </c>
      <c r="O177" s="55">
        <f t="shared" si="175"/>
        <v>274.70073700080002</v>
      </c>
      <c r="P177" s="55">
        <f t="shared" si="175"/>
        <v>299.74698066852</v>
      </c>
    </row>
    <row r="178" spans="1:16" ht="20.25" customHeight="1" x14ac:dyDescent="0.2">
      <c r="A178" s="291"/>
      <c r="B178" s="198"/>
      <c r="C178" s="96"/>
      <c r="D178" s="121"/>
      <c r="E178" s="121"/>
      <c r="F178" s="121"/>
      <c r="G178" s="120"/>
      <c r="H178" s="120"/>
      <c r="I178" s="120"/>
      <c r="J178" s="120"/>
      <c r="K178" s="120"/>
      <c r="L178" s="120"/>
      <c r="M178" s="120"/>
      <c r="N178" s="120"/>
      <c r="O178" s="120"/>
      <c r="P178" s="120"/>
    </row>
    <row r="179" spans="1:16" ht="48.75" customHeight="1" x14ac:dyDescent="0.2">
      <c r="A179" s="291"/>
      <c r="B179" s="195" t="s">
        <v>730</v>
      </c>
      <c r="C179" s="96" t="s">
        <v>351</v>
      </c>
      <c r="D179" s="127" t="s">
        <v>351</v>
      </c>
      <c r="E179" s="130" t="s">
        <v>351</v>
      </c>
      <c r="F179" s="130" t="s">
        <v>351</v>
      </c>
      <c r="G179" s="130" t="s">
        <v>351</v>
      </c>
      <c r="H179" s="130" t="s">
        <v>351</v>
      </c>
      <c r="I179" s="130" t="s">
        <v>351</v>
      </c>
      <c r="J179" s="130" t="s">
        <v>351</v>
      </c>
      <c r="K179" s="130" t="s">
        <v>351</v>
      </c>
      <c r="L179" s="130" t="s">
        <v>351</v>
      </c>
      <c r="M179" s="130" t="s">
        <v>351</v>
      </c>
      <c r="N179" s="130" t="s">
        <v>351</v>
      </c>
      <c r="O179" s="130" t="s">
        <v>351</v>
      </c>
      <c r="P179" s="130" t="s">
        <v>351</v>
      </c>
    </row>
    <row r="180" spans="1:16" ht="30" customHeight="1" thickBot="1" x14ac:dyDescent="0.25">
      <c r="A180" s="292"/>
      <c r="B180" s="192" t="s">
        <v>250</v>
      </c>
      <c r="C180" s="82"/>
      <c r="D180" s="65"/>
      <c r="E180" s="136"/>
      <c r="F180" s="136"/>
      <c r="G180" s="216"/>
      <c r="H180" s="216"/>
      <c r="I180" s="216"/>
      <c r="J180" s="216"/>
      <c r="K180" s="216"/>
      <c r="L180" s="216"/>
      <c r="M180" s="216"/>
      <c r="N180" s="216"/>
      <c r="O180" s="216"/>
      <c r="P180" s="216"/>
    </row>
    <row r="181" spans="1:16" ht="30" customHeight="1" x14ac:dyDescent="0.2">
      <c r="A181" s="750" t="s">
        <v>177</v>
      </c>
      <c r="B181" s="751"/>
      <c r="C181" s="447" t="s">
        <v>217</v>
      </c>
      <c r="D181" s="54" t="s">
        <v>237</v>
      </c>
      <c r="E181" s="73" t="s">
        <v>237</v>
      </c>
      <c r="F181" s="73" t="s">
        <v>237</v>
      </c>
      <c r="G181" s="73" t="s">
        <v>237</v>
      </c>
      <c r="H181" s="54" t="s">
        <v>237</v>
      </c>
      <c r="I181" s="54" t="s">
        <v>237</v>
      </c>
      <c r="J181" s="54" t="s">
        <v>1230</v>
      </c>
      <c r="K181" s="54" t="s">
        <v>791</v>
      </c>
      <c r="L181" s="54" t="s">
        <v>791</v>
      </c>
      <c r="M181" s="54" t="s">
        <v>1230</v>
      </c>
      <c r="N181" s="54" t="s">
        <v>1230</v>
      </c>
      <c r="O181" s="54" t="s">
        <v>1230</v>
      </c>
      <c r="P181" s="54" t="s">
        <v>1230</v>
      </c>
    </row>
    <row r="182" spans="1:16" ht="27" customHeight="1" x14ac:dyDescent="0.2">
      <c r="A182" s="752"/>
      <c r="B182" s="753"/>
      <c r="C182" s="440" t="s">
        <v>218</v>
      </c>
      <c r="D182" s="71" t="s">
        <v>552</v>
      </c>
      <c r="E182" s="71" t="s">
        <v>554</v>
      </c>
      <c r="F182" s="71" t="s">
        <v>566</v>
      </c>
      <c r="G182" s="71" t="s">
        <v>593</v>
      </c>
      <c r="H182" s="71" t="s">
        <v>754</v>
      </c>
      <c r="I182" s="71" t="s">
        <v>772</v>
      </c>
      <c r="J182" s="71" t="s">
        <v>797</v>
      </c>
      <c r="K182" s="71" t="s">
        <v>797</v>
      </c>
      <c r="L182" s="71" t="s">
        <v>797</v>
      </c>
      <c r="M182" s="71" t="s">
        <v>908</v>
      </c>
      <c r="N182" s="71" t="s">
        <v>918</v>
      </c>
      <c r="O182" s="71" t="s">
        <v>1259</v>
      </c>
      <c r="P182" s="71" t="s">
        <v>1260</v>
      </c>
    </row>
    <row r="183" spans="1:16" ht="27" customHeight="1" thickBot="1" x14ac:dyDescent="0.25">
      <c r="A183" s="752"/>
      <c r="B183" s="753"/>
      <c r="C183" s="442">
        <v>0.1</v>
      </c>
      <c r="D183" s="269">
        <v>0.06</v>
      </c>
      <c r="E183" s="269">
        <v>0.06</v>
      </c>
      <c r="F183" s="560">
        <v>5.6000000000000001E-2</v>
      </c>
      <c r="G183" s="561">
        <v>0.06</v>
      </c>
      <c r="H183" s="117">
        <v>0.1</v>
      </c>
      <c r="I183" s="117">
        <v>6.5000000000000002E-2</v>
      </c>
      <c r="J183" s="117">
        <v>0.05</v>
      </c>
      <c r="K183" s="117">
        <v>0.04</v>
      </c>
      <c r="L183" s="117">
        <v>0.02</v>
      </c>
      <c r="M183" s="117">
        <v>0.06</v>
      </c>
      <c r="N183" s="117">
        <v>0.06</v>
      </c>
      <c r="O183" s="117">
        <v>0.06</v>
      </c>
      <c r="P183" s="117">
        <v>0.06</v>
      </c>
    </row>
    <row r="184" spans="1:16" ht="21.75" customHeight="1" x14ac:dyDescent="0.2">
      <c r="A184" s="290"/>
      <c r="B184" s="562" t="s">
        <v>356</v>
      </c>
      <c r="C184" s="447"/>
      <c r="D184" s="449"/>
      <c r="E184" s="450"/>
      <c r="F184" s="450"/>
      <c r="G184" s="563"/>
      <c r="H184" s="563"/>
      <c r="I184" s="563"/>
      <c r="J184" s="563"/>
      <c r="K184" s="563"/>
      <c r="L184" s="563"/>
      <c r="M184" s="563"/>
      <c r="N184" s="563"/>
      <c r="O184" s="563"/>
      <c r="P184" s="563"/>
    </row>
    <row r="185" spans="1:16" ht="21.75" customHeight="1" x14ac:dyDescent="0.2">
      <c r="A185" s="291" t="s">
        <v>600</v>
      </c>
      <c r="B185" s="52" t="s">
        <v>731</v>
      </c>
      <c r="C185" s="120">
        <v>297</v>
      </c>
      <c r="D185" s="55">
        <v>410.6</v>
      </c>
      <c r="E185" s="55">
        <v>501</v>
      </c>
      <c r="F185" s="55">
        <f>E185*$G$97+E185</f>
        <v>531.05999999999995</v>
      </c>
      <c r="G185" s="55">
        <f>F185*$G$5+F185</f>
        <v>584.16599999999994</v>
      </c>
      <c r="H185" s="55">
        <f>G185*$H$73+G185</f>
        <v>642.58259999999996</v>
      </c>
      <c r="I185" s="55">
        <f>H185*$I$73+H185</f>
        <v>684.35046899999998</v>
      </c>
      <c r="J185" s="55">
        <f>I185*$J$73+I185</f>
        <v>718.56799245000002</v>
      </c>
      <c r="K185" s="55">
        <f t="shared" ref="K185" si="176">I185*$K$5+I185</f>
        <v>711.72448775999999</v>
      </c>
      <c r="L185" s="55">
        <f t="shared" ref="L185" si="177">I185*$L$5+I185</f>
        <v>698.03747837999992</v>
      </c>
      <c r="M185" s="55">
        <f t="shared" ref="M185" si="178">J185*$M$5+J185</f>
        <v>761.68207199699998</v>
      </c>
      <c r="N185" s="55">
        <f t="shared" ref="N185:P185" si="179">K185*$N$5+K185</f>
        <v>754.42795702559999</v>
      </c>
      <c r="O185" s="55">
        <f t="shared" si="179"/>
        <v>739.91972708279991</v>
      </c>
      <c r="P185" s="55">
        <f t="shared" si="179"/>
        <v>807.38299631682003</v>
      </c>
    </row>
    <row r="186" spans="1:16" ht="21.75" customHeight="1" x14ac:dyDescent="0.2">
      <c r="A186" s="291" t="s">
        <v>601</v>
      </c>
      <c r="B186" s="52" t="s">
        <v>732</v>
      </c>
      <c r="C186" s="120"/>
      <c r="D186" s="55"/>
      <c r="E186" s="55"/>
      <c r="F186" s="55"/>
      <c r="G186" s="55"/>
      <c r="H186" s="55"/>
      <c r="I186" s="55"/>
      <c r="J186" s="55"/>
      <c r="K186" s="55"/>
      <c r="L186" s="55"/>
      <c r="M186" s="55"/>
      <c r="N186" s="55"/>
      <c r="O186" s="55"/>
      <c r="P186" s="55"/>
    </row>
    <row r="187" spans="1:16" ht="21.75" customHeight="1" x14ac:dyDescent="0.2">
      <c r="A187" s="291"/>
      <c r="B187" s="52" t="s">
        <v>355</v>
      </c>
      <c r="C187" s="120"/>
      <c r="D187" s="55"/>
      <c r="E187" s="55"/>
      <c r="F187" s="55"/>
      <c r="G187" s="55"/>
      <c r="H187" s="55"/>
      <c r="I187" s="55"/>
      <c r="J187" s="55"/>
      <c r="K187" s="55"/>
      <c r="L187" s="55"/>
      <c r="M187" s="55"/>
      <c r="N187" s="55"/>
      <c r="O187" s="55"/>
      <c r="P187" s="55"/>
    </row>
    <row r="188" spans="1:16" ht="21.75" customHeight="1" x14ac:dyDescent="0.2">
      <c r="A188" s="291"/>
      <c r="B188" s="52" t="s">
        <v>363</v>
      </c>
      <c r="C188" s="120">
        <v>116.6</v>
      </c>
      <c r="D188" s="55">
        <v>161.19999999999999</v>
      </c>
      <c r="E188" s="55">
        <v>197</v>
      </c>
      <c r="F188" s="55">
        <f>E188*$G$97+E188</f>
        <v>208.82</v>
      </c>
      <c r="G188" s="55">
        <f>F188*$G$5+F188</f>
        <v>229.702</v>
      </c>
      <c r="H188" s="55">
        <f>G188*$H$73+G188</f>
        <v>252.6722</v>
      </c>
      <c r="I188" s="55">
        <f>H188*$I$73+H188</f>
        <v>269.09589299999999</v>
      </c>
      <c r="J188" s="55">
        <f>I188*$J$73+I188</f>
        <v>282.55068764999999</v>
      </c>
      <c r="K188" s="55">
        <f t="shared" ref="K188" si="180">I188*$K$5+I188</f>
        <v>279.85972871999996</v>
      </c>
      <c r="L188" s="55">
        <f t="shared" ref="L188" si="181">I188*$L$5+I188</f>
        <v>274.47781085999998</v>
      </c>
      <c r="M188" s="55">
        <f t="shared" ref="M188" si="182">J188*$M$5+J188</f>
        <v>299.50372890899996</v>
      </c>
      <c r="N188" s="55">
        <f t="shared" ref="N188:P188" si="183">K188*$N$5+K188</f>
        <v>296.65131244319997</v>
      </c>
      <c r="O188" s="55">
        <f t="shared" si="183"/>
        <v>290.94647951159999</v>
      </c>
      <c r="P188" s="55">
        <f t="shared" si="183"/>
        <v>317.47395264353997</v>
      </c>
    </row>
    <row r="189" spans="1:16" ht="21.75" customHeight="1" x14ac:dyDescent="0.2">
      <c r="A189" s="291"/>
      <c r="B189" s="52" t="s">
        <v>364</v>
      </c>
      <c r="C189" s="120">
        <v>77</v>
      </c>
      <c r="D189" s="55">
        <v>106.5</v>
      </c>
      <c r="E189" s="55">
        <v>130</v>
      </c>
      <c r="F189" s="55">
        <f>E189*$G$97+E189</f>
        <v>137.80000000000001</v>
      </c>
      <c r="G189" s="55">
        <f>F189*$G$5+F189</f>
        <v>151.58000000000001</v>
      </c>
      <c r="H189" s="55">
        <f>G189*$H$73+G189</f>
        <v>166.738</v>
      </c>
      <c r="I189" s="55">
        <f>H189*$I$73+H189</f>
        <v>177.57597000000001</v>
      </c>
      <c r="J189" s="55">
        <f>I189*$J$73+I189</f>
        <v>186.4547685</v>
      </c>
      <c r="K189" s="55">
        <f t="shared" ref="K189" si="184">I189*$K$5+I189</f>
        <v>184.67900880000002</v>
      </c>
      <c r="L189" s="55">
        <f t="shared" ref="L189" si="185">I189*$L$5+I189</f>
        <v>181.1274894</v>
      </c>
      <c r="M189" s="55">
        <f t="shared" ref="M189" si="186">J189*$M$5+J189</f>
        <v>197.64205461</v>
      </c>
      <c r="N189" s="55">
        <f t="shared" ref="N189:P189" si="187">K189*$N$5+K189</f>
        <v>195.75974932800003</v>
      </c>
      <c r="O189" s="55">
        <f t="shared" si="187"/>
        <v>191.99513876399999</v>
      </c>
      <c r="P189" s="55">
        <f t="shared" si="187"/>
        <v>209.50057788660001</v>
      </c>
    </row>
    <row r="190" spans="1:16" ht="21.75" customHeight="1" x14ac:dyDescent="0.2">
      <c r="A190" s="291"/>
      <c r="B190" s="52"/>
      <c r="C190" s="120"/>
      <c r="D190" s="55"/>
      <c r="E190" s="55"/>
      <c r="F190" s="55"/>
      <c r="G190" s="55"/>
      <c r="H190" s="55"/>
      <c r="I190" s="55"/>
      <c r="J190" s="55"/>
      <c r="K190" s="55"/>
      <c r="L190" s="55"/>
      <c r="M190" s="55"/>
      <c r="N190" s="55"/>
      <c r="O190" s="55"/>
      <c r="P190" s="55"/>
    </row>
    <row r="191" spans="1:16" ht="21.75" customHeight="1" x14ac:dyDescent="0.2">
      <c r="A191" s="291" t="s">
        <v>602</v>
      </c>
      <c r="B191" s="52" t="s">
        <v>733</v>
      </c>
      <c r="C191" s="120">
        <v>248.6</v>
      </c>
      <c r="D191" s="55">
        <v>343.8</v>
      </c>
      <c r="E191" s="55">
        <v>420</v>
      </c>
      <c r="F191" s="55">
        <f>E191*$G$97+E191</f>
        <v>445.2</v>
      </c>
      <c r="G191" s="55">
        <f>F191*$G$5+F191</f>
        <v>489.71999999999997</v>
      </c>
      <c r="H191" s="55">
        <f>G191*$H$73+G191</f>
        <v>538.69200000000001</v>
      </c>
      <c r="I191" s="55">
        <f>H191*$I$73+H191</f>
        <v>573.70698000000004</v>
      </c>
      <c r="J191" s="55">
        <f>I191*$J$73+I191</f>
        <v>602.39232900000002</v>
      </c>
      <c r="K191" s="55">
        <f t="shared" ref="K191" si="188">I191*$K$5+I191</f>
        <v>596.65525920000005</v>
      </c>
      <c r="L191" s="55">
        <f t="shared" ref="L191" si="189">I191*$L$5+I191</f>
        <v>585.1811196000001</v>
      </c>
      <c r="M191" s="55">
        <f t="shared" ref="M191" si="190">J191*$M$5+J191</f>
        <v>638.53586874000007</v>
      </c>
      <c r="N191" s="55">
        <f t="shared" ref="N191:P191" si="191">K191*$N$5+K191</f>
        <v>632.4545747520001</v>
      </c>
      <c r="O191" s="55">
        <f t="shared" si="191"/>
        <v>620.29198677600016</v>
      </c>
      <c r="P191" s="55">
        <f t="shared" si="191"/>
        <v>676.84802086440004</v>
      </c>
    </row>
    <row r="192" spans="1:16" ht="21.75" customHeight="1" x14ac:dyDescent="0.2">
      <c r="A192" s="291"/>
      <c r="B192" s="52" t="s">
        <v>358</v>
      </c>
      <c r="C192" s="120">
        <v>248.6</v>
      </c>
      <c r="D192" s="55">
        <v>343.8</v>
      </c>
      <c r="E192" s="55">
        <v>420</v>
      </c>
      <c r="F192" s="55">
        <f>E192*$G$97+E192</f>
        <v>445.2</v>
      </c>
      <c r="G192" s="55">
        <f>F192*$G$5+F192</f>
        <v>489.71999999999997</v>
      </c>
      <c r="H192" s="55">
        <f>G192*$H$73+G192</f>
        <v>538.69200000000001</v>
      </c>
      <c r="I192" s="55">
        <f>H192*$I$73+H192</f>
        <v>573.70698000000004</v>
      </c>
      <c r="J192" s="55">
        <f>I192*$J$73+I192</f>
        <v>602.39232900000002</v>
      </c>
      <c r="K192" s="55">
        <f t="shared" ref="K192" si="192">I192*$K$5+I192</f>
        <v>596.65525920000005</v>
      </c>
      <c r="L192" s="55">
        <f t="shared" ref="L192" si="193">I192*$L$5+I192</f>
        <v>585.1811196000001</v>
      </c>
      <c r="M192" s="55">
        <f t="shared" ref="M192" si="194">J192*$M$5+J192</f>
        <v>638.53586874000007</v>
      </c>
      <c r="N192" s="55">
        <f t="shared" ref="N192:P192" si="195">K192*$N$5+K192</f>
        <v>632.4545747520001</v>
      </c>
      <c r="O192" s="55">
        <f t="shared" si="195"/>
        <v>620.29198677600016</v>
      </c>
      <c r="P192" s="55">
        <f t="shared" si="195"/>
        <v>676.84802086440004</v>
      </c>
    </row>
    <row r="193" spans="1:16" ht="21.75" customHeight="1" x14ac:dyDescent="0.2">
      <c r="A193" s="291"/>
      <c r="B193" s="52" t="s">
        <v>359</v>
      </c>
      <c r="C193" s="120">
        <v>248.6</v>
      </c>
      <c r="D193" s="55">
        <v>343.8</v>
      </c>
      <c r="E193" s="55">
        <v>420</v>
      </c>
      <c r="F193" s="55">
        <f>E193*$G$97+E193</f>
        <v>445.2</v>
      </c>
      <c r="G193" s="55">
        <f>F193*$G$5+F193</f>
        <v>489.71999999999997</v>
      </c>
      <c r="H193" s="55">
        <f>G193*$H$73+G193</f>
        <v>538.69200000000001</v>
      </c>
      <c r="I193" s="55">
        <f>H193*$I$73+H193</f>
        <v>573.70698000000004</v>
      </c>
      <c r="J193" s="55">
        <f>I193*$J$73+I193</f>
        <v>602.39232900000002</v>
      </c>
      <c r="K193" s="55">
        <f t="shared" ref="K193" si="196">I193*$K$5+I193</f>
        <v>596.65525920000005</v>
      </c>
      <c r="L193" s="55">
        <f t="shared" ref="L193" si="197">I193*$L$5+I193</f>
        <v>585.1811196000001</v>
      </c>
      <c r="M193" s="55">
        <f t="shared" ref="M193" si="198">J193*$M$5+J193</f>
        <v>638.53586874000007</v>
      </c>
      <c r="N193" s="55">
        <f t="shared" ref="N193:P193" si="199">K193*$N$5+K193</f>
        <v>632.4545747520001</v>
      </c>
      <c r="O193" s="55">
        <f t="shared" si="199"/>
        <v>620.29198677600016</v>
      </c>
      <c r="P193" s="55">
        <f t="shared" si="199"/>
        <v>676.84802086440004</v>
      </c>
    </row>
    <row r="194" spans="1:16" ht="21.75" customHeight="1" x14ac:dyDescent="0.2">
      <c r="A194" s="291"/>
      <c r="B194" s="52" t="s">
        <v>360</v>
      </c>
      <c r="C194" s="120">
        <v>248.6</v>
      </c>
      <c r="D194" s="55">
        <v>343.8</v>
      </c>
      <c r="E194" s="55">
        <v>420</v>
      </c>
      <c r="F194" s="55">
        <f>E194*$G$97+E194</f>
        <v>445.2</v>
      </c>
      <c r="G194" s="55">
        <f>F194*$G$5+F194</f>
        <v>489.71999999999997</v>
      </c>
      <c r="H194" s="55">
        <f>G194*$H$73+G194</f>
        <v>538.69200000000001</v>
      </c>
      <c r="I194" s="55">
        <f>H194*$I$73+H194</f>
        <v>573.70698000000004</v>
      </c>
      <c r="J194" s="55">
        <f>I194*$J$73+I194</f>
        <v>602.39232900000002</v>
      </c>
      <c r="K194" s="55">
        <f t="shared" ref="K194" si="200">I194*$K$5+I194</f>
        <v>596.65525920000005</v>
      </c>
      <c r="L194" s="55">
        <f t="shared" ref="L194" si="201">I194*$L$5+I194</f>
        <v>585.1811196000001</v>
      </c>
      <c r="M194" s="55">
        <f t="shared" ref="M194" si="202">J194*$M$5+J194</f>
        <v>638.53586874000007</v>
      </c>
      <c r="N194" s="55">
        <f t="shared" ref="N194:P194" si="203">K194*$N$5+K194</f>
        <v>632.4545747520001</v>
      </c>
      <c r="O194" s="55">
        <f t="shared" si="203"/>
        <v>620.29198677600016</v>
      </c>
      <c r="P194" s="55">
        <f t="shared" si="203"/>
        <v>676.84802086440004</v>
      </c>
    </row>
    <row r="195" spans="1:16" ht="21.75" customHeight="1" x14ac:dyDescent="0.2">
      <c r="A195" s="291"/>
      <c r="B195" s="52"/>
      <c r="C195" s="120"/>
      <c r="D195" s="55"/>
      <c r="E195" s="55"/>
      <c r="F195" s="55"/>
      <c r="G195" s="55"/>
      <c r="H195" s="55"/>
      <c r="I195" s="55"/>
      <c r="J195" s="55"/>
      <c r="K195" s="55"/>
      <c r="L195" s="55"/>
      <c r="M195" s="55"/>
      <c r="N195" s="55"/>
      <c r="O195" s="55"/>
      <c r="P195" s="55"/>
    </row>
    <row r="196" spans="1:16" ht="21.75" customHeight="1" x14ac:dyDescent="0.2">
      <c r="A196" s="291" t="s">
        <v>603</v>
      </c>
      <c r="B196" s="52" t="s">
        <v>734</v>
      </c>
      <c r="C196" s="120"/>
      <c r="D196" s="55"/>
      <c r="E196" s="55"/>
      <c r="F196" s="55"/>
      <c r="G196" s="55"/>
      <c r="H196" s="55"/>
      <c r="I196" s="55"/>
      <c r="J196" s="55"/>
      <c r="K196" s="55"/>
      <c r="L196" s="55"/>
      <c r="M196" s="55"/>
      <c r="N196" s="55"/>
      <c r="O196" s="55"/>
      <c r="P196" s="55"/>
    </row>
    <row r="197" spans="1:16" ht="21.75" customHeight="1" x14ac:dyDescent="0.2">
      <c r="A197" s="291"/>
      <c r="B197" s="52" t="s">
        <v>361</v>
      </c>
      <c r="C197" s="120"/>
      <c r="D197" s="55"/>
      <c r="E197" s="55"/>
      <c r="F197" s="55"/>
      <c r="G197" s="55"/>
      <c r="H197" s="55"/>
      <c r="I197" s="55"/>
      <c r="J197" s="55"/>
      <c r="K197" s="55"/>
      <c r="L197" s="55"/>
      <c r="M197" s="55"/>
      <c r="N197" s="55"/>
      <c r="O197" s="55"/>
      <c r="P197" s="55"/>
    </row>
    <row r="198" spans="1:16" ht="21.75" customHeight="1" x14ac:dyDescent="0.2">
      <c r="A198" s="291"/>
      <c r="B198" s="52" t="s">
        <v>358</v>
      </c>
      <c r="C198" s="120">
        <v>248.6</v>
      </c>
      <c r="D198" s="55">
        <v>343.8</v>
      </c>
      <c r="E198" s="55">
        <v>420</v>
      </c>
      <c r="F198" s="55">
        <f>E198*$G$97+E198</f>
        <v>445.2</v>
      </c>
      <c r="G198" s="55">
        <f>F198*$G$5+F198</f>
        <v>489.71999999999997</v>
      </c>
      <c r="H198" s="55">
        <f>G198*$H$73+G198</f>
        <v>538.69200000000001</v>
      </c>
      <c r="I198" s="55">
        <f>H198*$I$73+H198</f>
        <v>573.70698000000004</v>
      </c>
      <c r="J198" s="55">
        <f>I198*$J$73+I198</f>
        <v>602.39232900000002</v>
      </c>
      <c r="K198" s="55">
        <f t="shared" ref="K198" si="204">I198*$K$5+I198</f>
        <v>596.65525920000005</v>
      </c>
      <c r="L198" s="55">
        <f t="shared" ref="L198" si="205">I198*$L$5+I198</f>
        <v>585.1811196000001</v>
      </c>
      <c r="M198" s="55">
        <f t="shared" ref="M198" si="206">J198*$M$5+J198</f>
        <v>638.53586874000007</v>
      </c>
      <c r="N198" s="55">
        <f t="shared" ref="N198:P198" si="207">K198*$N$5+K198</f>
        <v>632.4545747520001</v>
      </c>
      <c r="O198" s="55">
        <f t="shared" si="207"/>
        <v>620.29198677600016</v>
      </c>
      <c r="P198" s="55">
        <f t="shared" si="207"/>
        <v>676.84802086440004</v>
      </c>
    </row>
    <row r="199" spans="1:16" ht="21.75" customHeight="1" x14ac:dyDescent="0.2">
      <c r="A199" s="291"/>
      <c r="B199" s="52" t="s">
        <v>359</v>
      </c>
      <c r="C199" s="120">
        <v>248.6</v>
      </c>
      <c r="D199" s="55">
        <v>343.8</v>
      </c>
      <c r="E199" s="55">
        <v>420</v>
      </c>
      <c r="F199" s="55">
        <f>E199*$G$97+E199</f>
        <v>445.2</v>
      </c>
      <c r="G199" s="55">
        <f>F199*$G$5+F199</f>
        <v>489.71999999999997</v>
      </c>
      <c r="H199" s="55">
        <f>G199*$H$73+G199</f>
        <v>538.69200000000001</v>
      </c>
      <c r="I199" s="55">
        <f>H199*$I$73+H199</f>
        <v>573.70698000000004</v>
      </c>
      <c r="J199" s="55">
        <f>I199*$J$73+I199</f>
        <v>602.39232900000002</v>
      </c>
      <c r="K199" s="55">
        <f t="shared" ref="K199" si="208">I199*$K$5+I199</f>
        <v>596.65525920000005</v>
      </c>
      <c r="L199" s="55">
        <f t="shared" ref="L199" si="209">I199*$L$5+I199</f>
        <v>585.1811196000001</v>
      </c>
      <c r="M199" s="55">
        <f t="shared" ref="M199" si="210">J199*$M$5+J199</f>
        <v>638.53586874000007</v>
      </c>
      <c r="N199" s="55">
        <f t="shared" ref="N199:P199" si="211">K199*$N$5+K199</f>
        <v>632.4545747520001</v>
      </c>
      <c r="O199" s="55">
        <f t="shared" si="211"/>
        <v>620.29198677600016</v>
      </c>
      <c r="P199" s="55">
        <f t="shared" si="211"/>
        <v>676.84802086440004</v>
      </c>
    </row>
    <row r="200" spans="1:16" ht="21.75" customHeight="1" x14ac:dyDescent="0.2">
      <c r="A200" s="291"/>
      <c r="B200" s="52" t="s">
        <v>360</v>
      </c>
      <c r="C200" s="120">
        <v>248.6</v>
      </c>
      <c r="D200" s="55">
        <v>343.8</v>
      </c>
      <c r="E200" s="55">
        <v>420</v>
      </c>
      <c r="F200" s="55">
        <f>E200*$G$97+E200</f>
        <v>445.2</v>
      </c>
      <c r="G200" s="55">
        <f>F200*$G$5+F200</f>
        <v>489.71999999999997</v>
      </c>
      <c r="H200" s="55">
        <f>G200*$H$73+G200</f>
        <v>538.69200000000001</v>
      </c>
      <c r="I200" s="55">
        <f>H200*$I$73+H200</f>
        <v>573.70698000000004</v>
      </c>
      <c r="J200" s="55">
        <f>I200*$J$73+I200</f>
        <v>602.39232900000002</v>
      </c>
      <c r="K200" s="55">
        <f t="shared" ref="K200" si="212">I200*$K$5+I200</f>
        <v>596.65525920000005</v>
      </c>
      <c r="L200" s="55">
        <f t="shared" ref="L200" si="213">I200*$L$5+I200</f>
        <v>585.1811196000001</v>
      </c>
      <c r="M200" s="55">
        <f t="shared" ref="M200" si="214">J200*$M$5+J200</f>
        <v>638.53586874000007</v>
      </c>
      <c r="N200" s="55">
        <f t="shared" ref="N200:P200" si="215">K200*$N$5+K200</f>
        <v>632.4545747520001</v>
      </c>
      <c r="O200" s="55">
        <f t="shared" si="215"/>
        <v>620.29198677600016</v>
      </c>
      <c r="P200" s="55">
        <f t="shared" si="215"/>
        <v>676.84802086440004</v>
      </c>
    </row>
    <row r="201" spans="1:16" ht="21.75" customHeight="1" x14ac:dyDescent="0.2">
      <c r="A201" s="291"/>
      <c r="B201" s="52"/>
      <c r="C201" s="120"/>
      <c r="D201" s="55"/>
      <c r="E201" s="55"/>
      <c r="F201" s="55"/>
      <c r="G201" s="55"/>
      <c r="H201" s="55"/>
      <c r="I201" s="55"/>
      <c r="J201" s="55"/>
      <c r="K201" s="55"/>
      <c r="L201" s="55"/>
      <c r="M201" s="55"/>
      <c r="N201" s="55"/>
      <c r="O201" s="55"/>
      <c r="P201" s="55"/>
    </row>
    <row r="202" spans="1:16" ht="21.75" customHeight="1" x14ac:dyDescent="0.2">
      <c r="A202" s="291" t="s">
        <v>604</v>
      </c>
      <c r="B202" s="52" t="s">
        <v>735</v>
      </c>
      <c r="C202" s="120"/>
      <c r="D202" s="55"/>
      <c r="E202" s="55"/>
      <c r="F202" s="55"/>
      <c r="G202" s="55"/>
      <c r="H202" s="55"/>
      <c r="I202" s="55"/>
      <c r="J202" s="55"/>
      <c r="K202" s="55"/>
      <c r="L202" s="55"/>
      <c r="M202" s="55"/>
      <c r="N202" s="55"/>
      <c r="O202" s="55"/>
      <c r="P202" s="55"/>
    </row>
    <row r="203" spans="1:16" ht="21.75" customHeight="1" x14ac:dyDescent="0.2">
      <c r="A203" s="291"/>
      <c r="B203" s="52" t="s">
        <v>362</v>
      </c>
      <c r="C203" s="120">
        <v>187</v>
      </c>
      <c r="D203" s="55">
        <v>258.5</v>
      </c>
      <c r="E203" s="55">
        <v>316</v>
      </c>
      <c r="F203" s="55">
        <f>E203*$G$97+E203</f>
        <v>334.96</v>
      </c>
      <c r="G203" s="55">
        <f>F203*$G$5+F203</f>
        <v>368.45599999999996</v>
      </c>
      <c r="H203" s="55">
        <f>G203*$H$73+G203</f>
        <v>405.30159999999995</v>
      </c>
      <c r="I203" s="55">
        <f>H203*$I$73+H203</f>
        <v>431.64620399999995</v>
      </c>
      <c r="J203" s="55">
        <f>I203*$J$73+I203</f>
        <v>453.22851419999995</v>
      </c>
      <c r="K203" s="55">
        <f t="shared" ref="K203" si="216">I203*$K$5+I203</f>
        <v>448.91205215999997</v>
      </c>
      <c r="L203" s="55">
        <f t="shared" ref="L203" si="217">I203*$L$5+I203</f>
        <v>440.27912807999996</v>
      </c>
      <c r="M203" s="55">
        <f t="shared" ref="M203" si="218">J203*$M$5+J203</f>
        <v>480.42222505199993</v>
      </c>
      <c r="N203" s="55">
        <f t="shared" ref="N203:P203" si="219">K203*$N$5+K203</f>
        <v>475.84677528959998</v>
      </c>
      <c r="O203" s="55">
        <f t="shared" si="219"/>
        <v>466.69587576479995</v>
      </c>
      <c r="P203" s="55">
        <f t="shared" si="219"/>
        <v>509.24755855511995</v>
      </c>
    </row>
    <row r="204" spans="1:16" ht="21.75" customHeight="1" x14ac:dyDescent="0.2">
      <c r="A204" s="291"/>
      <c r="B204" s="52"/>
      <c r="C204" s="120"/>
      <c r="D204" s="55"/>
      <c r="E204" s="121"/>
      <c r="F204" s="120"/>
      <c r="G204" s="120"/>
      <c r="H204" s="120"/>
      <c r="I204" s="120"/>
      <c r="J204" s="120"/>
      <c r="K204" s="120"/>
      <c r="L204" s="120"/>
      <c r="M204" s="120"/>
      <c r="N204" s="120"/>
      <c r="O204" s="120"/>
      <c r="P204" s="120"/>
    </row>
    <row r="205" spans="1:16" ht="21.75" customHeight="1" x14ac:dyDescent="0.2">
      <c r="A205" s="291" t="s">
        <v>605</v>
      </c>
      <c r="B205" s="52" t="s">
        <v>736</v>
      </c>
      <c r="C205" s="120"/>
      <c r="D205" s="55"/>
      <c r="E205" s="121"/>
      <c r="F205" s="120"/>
      <c r="G205" s="120"/>
      <c r="H205" s="120"/>
      <c r="I205" s="120"/>
      <c r="J205" s="120"/>
      <c r="K205" s="120"/>
      <c r="L205" s="120"/>
      <c r="M205" s="120"/>
      <c r="N205" s="120"/>
      <c r="O205" s="120"/>
      <c r="P205" s="120"/>
    </row>
    <row r="206" spans="1:16" ht="21.75" customHeight="1" x14ac:dyDescent="0.2">
      <c r="A206" s="291"/>
      <c r="B206" s="52" t="s">
        <v>586</v>
      </c>
      <c r="C206" s="120"/>
      <c r="D206" s="55">
        <v>205.3</v>
      </c>
      <c r="E206" s="55">
        <v>251</v>
      </c>
      <c r="F206" s="55">
        <f>E206*$G$97+E206</f>
        <v>266.06</v>
      </c>
      <c r="G206" s="55">
        <f>F206*$G$5+F206</f>
        <v>292.666</v>
      </c>
      <c r="H206" s="55">
        <f>G206*$H$73+G206</f>
        <v>321.93259999999998</v>
      </c>
      <c r="I206" s="55">
        <f>H206*$I$73+H206</f>
        <v>342.85821899999996</v>
      </c>
      <c r="J206" s="55">
        <f>I206*$J$73+I206</f>
        <v>360.00112994999995</v>
      </c>
      <c r="K206" s="55">
        <f t="shared" ref="K206" si="220">I206*$K$5+I206</f>
        <v>356.57254775999996</v>
      </c>
      <c r="L206" s="55">
        <f t="shared" ref="L206" si="221">I206*$L$5+I206</f>
        <v>349.71538337999993</v>
      </c>
      <c r="M206" s="55">
        <f t="shared" ref="M206" si="222">J206*$M$5+J206</f>
        <v>381.60119774699996</v>
      </c>
      <c r="N206" s="55">
        <f t="shared" ref="N206:P206" si="223">K206*$N$5+K206</f>
        <v>377.96690062559998</v>
      </c>
      <c r="O206" s="55">
        <f t="shared" si="223"/>
        <v>370.69830638279996</v>
      </c>
      <c r="P206" s="55">
        <f t="shared" si="223"/>
        <v>404.49726961181995</v>
      </c>
    </row>
    <row r="207" spans="1:16" ht="21.75" customHeight="1" thickBot="1" x14ac:dyDescent="0.25">
      <c r="A207" s="292"/>
      <c r="B207" s="60" t="s">
        <v>578</v>
      </c>
      <c r="C207" s="136">
        <v>148.5</v>
      </c>
      <c r="D207" s="58"/>
      <c r="E207" s="58">
        <v>0</v>
      </c>
      <c r="F207" s="58">
        <f>E207*$F$97+E207</f>
        <v>0</v>
      </c>
      <c r="G207" s="58">
        <f>F207*$G$5+F207</f>
        <v>0</v>
      </c>
      <c r="H207" s="58">
        <f>G207*$H$73+G207</f>
        <v>0</v>
      </c>
      <c r="I207" s="58">
        <f>H207*$I$73+H207</f>
        <v>0</v>
      </c>
      <c r="J207" s="58">
        <f>I207*$J$73+I207</f>
        <v>0</v>
      </c>
      <c r="K207" s="58">
        <f t="shared" ref="K207" si="224">I207*$K$5+I207</f>
        <v>0</v>
      </c>
      <c r="L207" s="58">
        <f t="shared" ref="L207" si="225">I207*$L$5+I207</f>
        <v>0</v>
      </c>
      <c r="M207" s="58">
        <f t="shared" ref="M207" si="226">J207*$M$5+J207</f>
        <v>0</v>
      </c>
      <c r="N207" s="58">
        <f t="shared" ref="N207:P207" si="227">K207*$N$5+K207</f>
        <v>0</v>
      </c>
      <c r="O207" s="58">
        <f t="shared" si="227"/>
        <v>0</v>
      </c>
      <c r="P207" s="58">
        <f t="shared" si="227"/>
        <v>0</v>
      </c>
    </row>
    <row r="208" spans="1:16" ht="22.5" customHeight="1" x14ac:dyDescent="0.2">
      <c r="A208" s="291"/>
      <c r="B208" s="126" t="s">
        <v>357</v>
      </c>
      <c r="C208" s="120"/>
      <c r="D208" s="55"/>
      <c r="E208" s="121"/>
      <c r="F208" s="121"/>
      <c r="G208" s="120"/>
      <c r="H208" s="120"/>
      <c r="I208" s="120"/>
      <c r="J208" s="120"/>
      <c r="K208" s="120"/>
      <c r="L208" s="120"/>
      <c r="M208" s="120"/>
      <c r="N208" s="120"/>
      <c r="O208" s="120"/>
      <c r="P208" s="120"/>
    </row>
    <row r="209" spans="1:16" ht="22.5" customHeight="1" x14ac:dyDescent="0.2">
      <c r="A209" s="291" t="s">
        <v>600</v>
      </c>
      <c r="B209" s="119" t="s">
        <v>731</v>
      </c>
      <c r="C209" s="120">
        <v>317.8</v>
      </c>
      <c r="D209" s="55">
        <v>439.4</v>
      </c>
      <c r="E209" s="55">
        <v>536</v>
      </c>
      <c r="F209" s="55">
        <f>E209*$G$97+E209</f>
        <v>568.16</v>
      </c>
      <c r="G209" s="55">
        <f>F209*$G$5+F209</f>
        <v>624.976</v>
      </c>
      <c r="H209" s="55">
        <f>G209*$H$73+G209</f>
        <v>687.47360000000003</v>
      </c>
      <c r="I209" s="55">
        <f>H209*$I$73+H209</f>
        <v>732.15938400000005</v>
      </c>
      <c r="J209" s="55">
        <f>I209*$J$73+I209</f>
        <v>768.7673532</v>
      </c>
      <c r="K209" s="55">
        <f t="shared" ref="K209" si="228">I209*$K$5+I209</f>
        <v>761.44575936000001</v>
      </c>
      <c r="L209" s="55">
        <f t="shared" ref="L209" si="229">I209*$L$5+I209</f>
        <v>746.80257168000003</v>
      </c>
      <c r="M209" s="55">
        <f t="shared" ref="M209" si="230">J209*$M$5+J209</f>
        <v>814.893394392</v>
      </c>
      <c r="N209" s="55">
        <f t="shared" ref="N209:P209" si="231">K209*$N$5+K209</f>
        <v>807.1325049216</v>
      </c>
      <c r="O209" s="55">
        <f t="shared" si="231"/>
        <v>791.6107259808</v>
      </c>
      <c r="P209" s="55">
        <f t="shared" si="231"/>
        <v>863.78699805552003</v>
      </c>
    </row>
    <row r="210" spans="1:16" ht="22.5" customHeight="1" x14ac:dyDescent="0.2">
      <c r="A210" s="291" t="s">
        <v>601</v>
      </c>
      <c r="B210" s="119" t="s">
        <v>732</v>
      </c>
      <c r="C210" s="120"/>
      <c r="D210" s="55"/>
      <c r="E210" s="55"/>
      <c r="F210" s="55"/>
      <c r="G210" s="55"/>
      <c r="H210" s="55"/>
      <c r="I210" s="55"/>
      <c r="J210" s="55"/>
      <c r="K210" s="55"/>
      <c r="L210" s="55"/>
      <c r="M210" s="55"/>
      <c r="N210" s="55"/>
      <c r="O210" s="55"/>
      <c r="P210" s="55"/>
    </row>
    <row r="211" spans="1:16" ht="22.5" customHeight="1" x14ac:dyDescent="0.2">
      <c r="A211" s="291"/>
      <c r="B211" s="119" t="s">
        <v>355</v>
      </c>
      <c r="C211" s="120"/>
      <c r="D211" s="55"/>
      <c r="E211" s="55"/>
      <c r="F211" s="55"/>
      <c r="G211" s="55"/>
      <c r="H211" s="55"/>
      <c r="I211" s="55"/>
      <c r="J211" s="55"/>
      <c r="K211" s="55"/>
      <c r="L211" s="55"/>
      <c r="M211" s="55"/>
      <c r="N211" s="55"/>
      <c r="O211" s="55"/>
      <c r="P211" s="55"/>
    </row>
    <row r="212" spans="1:16" ht="22.5" customHeight="1" x14ac:dyDescent="0.2">
      <c r="A212" s="291"/>
      <c r="B212" s="119" t="s">
        <v>363</v>
      </c>
      <c r="C212" s="120">
        <v>233.2</v>
      </c>
      <c r="D212" s="55">
        <v>322.3</v>
      </c>
      <c r="E212" s="55">
        <v>400</v>
      </c>
      <c r="F212" s="55">
        <f>E212*$G$97+E212</f>
        <v>424</v>
      </c>
      <c r="G212" s="55">
        <f>F212*$G$5+F212</f>
        <v>466.4</v>
      </c>
      <c r="H212" s="55">
        <f>G212*$H$73+G212</f>
        <v>513.04</v>
      </c>
      <c r="I212" s="55">
        <f>H212*$I$73+H212</f>
        <v>546.38760000000002</v>
      </c>
      <c r="J212" s="55">
        <f>I212*$J$73+I212</f>
        <v>573.70698000000004</v>
      </c>
      <c r="K212" s="55">
        <f t="shared" ref="K212" si="232">I212*$K$5+I212</f>
        <v>568.24310400000002</v>
      </c>
      <c r="L212" s="55">
        <f t="shared" ref="L212" si="233">I212*$L$5+I212</f>
        <v>557.31535200000008</v>
      </c>
      <c r="M212" s="55">
        <f t="shared" ref="M212" si="234">J212*$M$5+J212</f>
        <v>608.12939879999999</v>
      </c>
      <c r="N212" s="55">
        <f t="shared" ref="N212:P212" si="235">K212*$N$5+K212</f>
        <v>602.33769024000003</v>
      </c>
      <c r="O212" s="55">
        <f t="shared" si="235"/>
        <v>590.75427312000011</v>
      </c>
      <c r="P212" s="55">
        <f t="shared" si="235"/>
        <v>644.61716272800004</v>
      </c>
    </row>
    <row r="213" spans="1:16" ht="22.5" customHeight="1" x14ac:dyDescent="0.2">
      <c r="A213" s="291"/>
      <c r="B213" s="119" t="s">
        <v>364</v>
      </c>
      <c r="C213" s="120">
        <v>192.5</v>
      </c>
      <c r="D213" s="55">
        <v>266.2</v>
      </c>
      <c r="E213" s="55">
        <v>325</v>
      </c>
      <c r="F213" s="55">
        <f>E213*$G$97+E213</f>
        <v>344.5</v>
      </c>
      <c r="G213" s="55">
        <f>F213*$G$5+F213</f>
        <v>378.95</v>
      </c>
      <c r="H213" s="55">
        <f>G213*$H$73+G213</f>
        <v>416.84499999999997</v>
      </c>
      <c r="I213" s="55">
        <f>H213*$I$73+H213</f>
        <v>443.93992499999996</v>
      </c>
      <c r="J213" s="55">
        <f>I213*$J$73+I213</f>
        <v>466.13692124999994</v>
      </c>
      <c r="K213" s="55">
        <f t="shared" ref="K213" si="236">I213*$K$5+I213</f>
        <v>461.69752199999994</v>
      </c>
      <c r="L213" s="55">
        <f t="shared" ref="L213" si="237">I213*$L$5+I213</f>
        <v>452.81872349999998</v>
      </c>
      <c r="M213" s="55">
        <f t="shared" ref="M213" si="238">J213*$M$5+J213</f>
        <v>494.10513652499992</v>
      </c>
      <c r="N213" s="55">
        <f t="shared" ref="N213:P213" si="239">K213*$N$5+K213</f>
        <v>489.39937331999994</v>
      </c>
      <c r="O213" s="55">
        <f t="shared" si="239"/>
        <v>479.98784690999997</v>
      </c>
      <c r="P213" s="55">
        <f t="shared" si="239"/>
        <v>523.75144471649992</v>
      </c>
    </row>
    <row r="214" spans="1:16" ht="22.5" customHeight="1" x14ac:dyDescent="0.2">
      <c r="A214" s="291"/>
      <c r="B214" s="119"/>
      <c r="C214" s="120"/>
      <c r="D214" s="55"/>
      <c r="E214" s="55"/>
      <c r="F214" s="55"/>
      <c r="G214" s="55"/>
      <c r="H214" s="55"/>
      <c r="I214" s="55"/>
      <c r="J214" s="55"/>
      <c r="K214" s="55"/>
      <c r="L214" s="55"/>
      <c r="M214" s="55"/>
      <c r="N214" s="55"/>
      <c r="O214" s="55"/>
      <c r="P214" s="55"/>
    </row>
    <row r="215" spans="1:16" ht="22.5" customHeight="1" x14ac:dyDescent="0.2">
      <c r="A215" s="291" t="s">
        <v>602</v>
      </c>
      <c r="B215" s="119" t="s">
        <v>733</v>
      </c>
      <c r="C215" s="120">
        <v>660</v>
      </c>
      <c r="D215" s="55">
        <v>912.4</v>
      </c>
      <c r="E215" s="55">
        <v>1113</v>
      </c>
      <c r="F215" s="55">
        <f>E215*$G$97+E215</f>
        <v>1179.78</v>
      </c>
      <c r="G215" s="55">
        <f>F215*$G$5+F215</f>
        <v>1297.758</v>
      </c>
      <c r="H215" s="55">
        <f>G215*$H$73+G215</f>
        <v>1427.5338000000002</v>
      </c>
      <c r="I215" s="55">
        <f>H215*$I$73+H215</f>
        <v>1520.3234970000001</v>
      </c>
      <c r="J215" s="55">
        <f>I215*$J$73+I215</f>
        <v>1596.3396718500001</v>
      </c>
      <c r="K215" s="55">
        <f t="shared" ref="K215" si="240">I215*$K$5+I215</f>
        <v>1581.13643688</v>
      </c>
      <c r="L215" s="55">
        <f t="shared" ref="L215" si="241">I215*$L$5+I215</f>
        <v>1550.7299669400002</v>
      </c>
      <c r="M215" s="55">
        <f t="shared" ref="M215" si="242">J215*$M$5+J215</f>
        <v>1692.1200521610001</v>
      </c>
      <c r="N215" s="55">
        <f t="shared" ref="N215:P215" si="243">K215*$N$5+K215</f>
        <v>1676.0046230928001</v>
      </c>
      <c r="O215" s="55">
        <f t="shared" si="243"/>
        <v>1643.7737649564001</v>
      </c>
      <c r="P215" s="55">
        <f t="shared" si="243"/>
        <v>1793.64725529066</v>
      </c>
    </row>
    <row r="216" spans="1:16" ht="22.5" customHeight="1" x14ac:dyDescent="0.2">
      <c r="A216" s="291"/>
      <c r="B216" s="119" t="s">
        <v>358</v>
      </c>
      <c r="C216" s="120">
        <v>695.2</v>
      </c>
      <c r="D216" s="55">
        <v>961.2</v>
      </c>
      <c r="E216" s="55">
        <v>1172</v>
      </c>
      <c r="F216" s="55">
        <f>E216*$G$97+E216</f>
        <v>1242.32</v>
      </c>
      <c r="G216" s="55">
        <f>F216*$G$5+F216</f>
        <v>1366.5519999999999</v>
      </c>
      <c r="H216" s="55">
        <f>G216*$H$73+G216</f>
        <v>1503.2071999999998</v>
      </c>
      <c r="I216" s="55">
        <f>H216*$I$73+H216</f>
        <v>1600.9156679999999</v>
      </c>
      <c r="J216" s="55">
        <f>I216*$J$73+I216</f>
        <v>1680.9614514</v>
      </c>
      <c r="K216" s="55">
        <f t="shared" ref="K216" si="244">I216*$K$5+I216</f>
        <v>1664.9522947199998</v>
      </c>
      <c r="L216" s="55">
        <f t="shared" ref="L216" si="245">I216*$L$5+I216</f>
        <v>1632.93398136</v>
      </c>
      <c r="M216" s="55">
        <f t="shared" ref="M216" si="246">J216*$M$5+J216</f>
        <v>1781.819138484</v>
      </c>
      <c r="N216" s="55">
        <f t="shared" ref="N216:P216" si="247">K216*$N$5+K216</f>
        <v>1764.8494324031999</v>
      </c>
      <c r="O216" s="55">
        <f t="shared" si="247"/>
        <v>1730.9100202416</v>
      </c>
      <c r="P216" s="55">
        <f t="shared" si="247"/>
        <v>1888.7282867930398</v>
      </c>
    </row>
    <row r="217" spans="1:16" ht="22.5" customHeight="1" x14ac:dyDescent="0.2">
      <c r="A217" s="291"/>
      <c r="B217" s="119" t="s">
        <v>359</v>
      </c>
      <c r="C217" s="120">
        <v>299.2</v>
      </c>
      <c r="D217" s="55">
        <v>413.6</v>
      </c>
      <c r="E217" s="55">
        <v>505</v>
      </c>
      <c r="F217" s="55">
        <f>E217*$G$97+E217</f>
        <v>535.29999999999995</v>
      </c>
      <c r="G217" s="55">
        <f>F217*$G$5+F217</f>
        <v>588.82999999999993</v>
      </c>
      <c r="H217" s="55">
        <f>G217*$H$73+G217</f>
        <v>647.71299999999997</v>
      </c>
      <c r="I217" s="55">
        <f>H217*$I$73+H217</f>
        <v>689.814345</v>
      </c>
      <c r="J217" s="55">
        <f>I217*$J$73+I217</f>
        <v>724.30506224999999</v>
      </c>
      <c r="K217" s="55">
        <f t="shared" ref="K217" si="248">I217*$K$5+I217</f>
        <v>717.40691879999997</v>
      </c>
      <c r="L217" s="55">
        <f t="shared" ref="L217" si="249">I217*$L$5+I217</f>
        <v>703.61063190000004</v>
      </c>
      <c r="M217" s="55">
        <f t="shared" ref="M217" si="250">J217*$M$5+J217</f>
        <v>767.76336598499995</v>
      </c>
      <c r="N217" s="55">
        <f t="shared" ref="N217:P217" si="251">K217*$N$5+K217</f>
        <v>760.45133392799994</v>
      </c>
      <c r="O217" s="55">
        <f t="shared" si="251"/>
        <v>745.82726981400003</v>
      </c>
      <c r="P217" s="55">
        <f t="shared" si="251"/>
        <v>813.82916794409994</v>
      </c>
    </row>
    <row r="218" spans="1:16" ht="22.5" customHeight="1" x14ac:dyDescent="0.2">
      <c r="A218" s="291"/>
      <c r="B218" s="119" t="s">
        <v>360</v>
      </c>
      <c r="C218" s="120">
        <v>473</v>
      </c>
      <c r="D218" s="55">
        <v>653.9</v>
      </c>
      <c r="E218" s="55">
        <v>800</v>
      </c>
      <c r="F218" s="55">
        <f>E218*$G$97+E218</f>
        <v>848</v>
      </c>
      <c r="G218" s="55">
        <f>F218*$G$5+F218</f>
        <v>932.8</v>
      </c>
      <c r="H218" s="55">
        <f>G218*$H$73+G218</f>
        <v>1026.08</v>
      </c>
      <c r="I218" s="55">
        <f>H218*$I$73+H218</f>
        <v>1092.7752</v>
      </c>
      <c r="J218" s="55">
        <f>I218*$J$73+I218</f>
        <v>1147.4139600000001</v>
      </c>
      <c r="K218" s="55">
        <f t="shared" ref="K218" si="252">I218*$K$5+I218</f>
        <v>1136.486208</v>
      </c>
      <c r="L218" s="55">
        <f t="shared" ref="L218" si="253">I218*$L$5+I218</f>
        <v>1114.6307040000002</v>
      </c>
      <c r="M218" s="55">
        <f t="shared" ref="M218" si="254">J218*$M$5+J218</f>
        <v>1216.2587976</v>
      </c>
      <c r="N218" s="55">
        <f t="shared" ref="N218:P218" si="255">K218*$N$5+K218</f>
        <v>1204.6753804800001</v>
      </c>
      <c r="O218" s="55">
        <f t="shared" si="255"/>
        <v>1181.5085462400002</v>
      </c>
      <c r="P218" s="55">
        <f t="shared" si="255"/>
        <v>1289.2343254560001</v>
      </c>
    </row>
    <row r="219" spans="1:16" ht="22.5" customHeight="1" x14ac:dyDescent="0.2">
      <c r="A219" s="291"/>
      <c r="B219" s="119"/>
      <c r="C219" s="120"/>
      <c r="D219" s="55"/>
      <c r="E219" s="55"/>
      <c r="F219" s="55"/>
      <c r="G219" s="55"/>
      <c r="H219" s="55"/>
      <c r="I219" s="55"/>
      <c r="J219" s="55"/>
      <c r="K219" s="55"/>
      <c r="L219" s="55"/>
      <c r="M219" s="55"/>
      <c r="N219" s="55"/>
      <c r="O219" s="55"/>
      <c r="P219" s="55"/>
    </row>
    <row r="220" spans="1:16" ht="22.5" customHeight="1" x14ac:dyDescent="0.2">
      <c r="A220" s="291" t="s">
        <v>603</v>
      </c>
      <c r="B220" s="119" t="s">
        <v>734</v>
      </c>
      <c r="C220" s="120"/>
      <c r="D220" s="55"/>
      <c r="E220" s="55"/>
      <c r="F220" s="55"/>
      <c r="G220" s="55"/>
      <c r="H220" s="55"/>
      <c r="I220" s="55"/>
      <c r="J220" s="55"/>
      <c r="K220" s="55"/>
      <c r="L220" s="55"/>
      <c r="M220" s="55"/>
      <c r="N220" s="55"/>
      <c r="O220" s="55"/>
      <c r="P220" s="55"/>
    </row>
    <row r="221" spans="1:16" ht="22.5" customHeight="1" x14ac:dyDescent="0.2">
      <c r="A221" s="291"/>
      <c r="B221" s="119" t="s">
        <v>361</v>
      </c>
      <c r="C221" s="120"/>
      <c r="D221" s="55"/>
      <c r="E221" s="55"/>
      <c r="F221" s="55"/>
      <c r="G221" s="55"/>
      <c r="H221" s="55"/>
      <c r="I221" s="55"/>
      <c r="J221" s="55"/>
      <c r="K221" s="55"/>
      <c r="L221" s="55"/>
      <c r="M221" s="55"/>
      <c r="N221" s="55"/>
      <c r="O221" s="55"/>
      <c r="P221" s="55"/>
    </row>
    <row r="222" spans="1:16" ht="22.5" customHeight="1" x14ac:dyDescent="0.2">
      <c r="A222" s="291"/>
      <c r="B222" s="119" t="s">
        <v>358</v>
      </c>
      <c r="C222" s="120">
        <v>816.2</v>
      </c>
      <c r="D222" s="55">
        <v>1128.5</v>
      </c>
      <c r="E222" s="55">
        <v>1380</v>
      </c>
      <c r="F222" s="55">
        <f>E222*$G$97+E222</f>
        <v>1462.8</v>
      </c>
      <c r="G222" s="55">
        <f>F222*$G$5+F222</f>
        <v>1609.08</v>
      </c>
      <c r="H222" s="55">
        <f>G222*$H$73+G222</f>
        <v>1769.9879999999998</v>
      </c>
      <c r="I222" s="55">
        <f>H222*$I$73+H222</f>
        <v>1885.0372199999997</v>
      </c>
      <c r="J222" s="55">
        <f>I222*$J$73+I222</f>
        <v>1979.2890809999997</v>
      </c>
      <c r="K222" s="55">
        <f t="shared" ref="K222" si="256">I222*$K$5+I222</f>
        <v>1960.4387087999996</v>
      </c>
      <c r="L222" s="55">
        <f t="shared" ref="L222" si="257">I222*$L$5+I222</f>
        <v>1922.7379643999998</v>
      </c>
      <c r="M222" s="55">
        <f t="shared" ref="M222" si="258">J222*$M$5+J222</f>
        <v>2098.0464258599995</v>
      </c>
      <c r="N222" s="55">
        <f t="shared" ref="N222:P222" si="259">K222*$N$5+K222</f>
        <v>2078.0650313279998</v>
      </c>
      <c r="O222" s="55">
        <f t="shared" si="259"/>
        <v>2038.1022422639999</v>
      </c>
      <c r="P222" s="55">
        <f t="shared" si="259"/>
        <v>2223.9292114115997</v>
      </c>
    </row>
    <row r="223" spans="1:16" ht="22.5" customHeight="1" x14ac:dyDescent="0.2">
      <c r="A223" s="291"/>
      <c r="B223" s="119" t="s">
        <v>359</v>
      </c>
      <c r="C223" s="120">
        <v>893.2</v>
      </c>
      <c r="D223" s="55">
        <v>1234.9000000000001</v>
      </c>
      <c r="E223" s="55">
        <v>1506</v>
      </c>
      <c r="F223" s="55">
        <f>E223*$G$97+E223</f>
        <v>1596.36</v>
      </c>
      <c r="G223" s="55">
        <f>F223*$G$5+F223</f>
        <v>1755.9959999999999</v>
      </c>
      <c r="H223" s="55">
        <f>G223*$H$73+G223</f>
        <v>1931.5955999999999</v>
      </c>
      <c r="I223" s="55">
        <f>H223*$I$73+H223</f>
        <v>2057.1493139999998</v>
      </c>
      <c r="J223" s="55">
        <f>I223*$J$73+I223</f>
        <v>2160.0067796999997</v>
      </c>
      <c r="K223" s="55">
        <f t="shared" ref="K223" si="260">I223*$K$5+I223</f>
        <v>2139.4352865599999</v>
      </c>
      <c r="L223" s="55">
        <f t="shared" ref="L223" si="261">I223*$L$5+I223</f>
        <v>2098.2923002799998</v>
      </c>
      <c r="M223" s="55">
        <f t="shared" ref="M223" si="262">J223*$M$5+J223</f>
        <v>2289.6071864819996</v>
      </c>
      <c r="N223" s="55">
        <f t="shared" ref="N223:P223" si="263">K223*$N$5+K223</f>
        <v>2267.8014037536</v>
      </c>
      <c r="O223" s="55">
        <f t="shared" si="263"/>
        <v>2224.1898382967997</v>
      </c>
      <c r="P223" s="55">
        <f t="shared" si="263"/>
        <v>2426.9836176709196</v>
      </c>
    </row>
    <row r="224" spans="1:16" ht="22.5" customHeight="1" x14ac:dyDescent="0.2">
      <c r="A224" s="291"/>
      <c r="B224" s="119" t="s">
        <v>360</v>
      </c>
      <c r="C224" s="120">
        <v>473</v>
      </c>
      <c r="D224" s="55">
        <v>653.9</v>
      </c>
      <c r="E224" s="55">
        <v>800</v>
      </c>
      <c r="F224" s="55">
        <f>E224*$G$97+E224</f>
        <v>848</v>
      </c>
      <c r="G224" s="55">
        <f>F224*$G$5+F224</f>
        <v>932.8</v>
      </c>
      <c r="H224" s="55">
        <f>G224*$H$73+G224</f>
        <v>1026.08</v>
      </c>
      <c r="I224" s="55">
        <f>H224*$I$73+H224</f>
        <v>1092.7752</v>
      </c>
      <c r="J224" s="55">
        <f>I224*$J$73+I224</f>
        <v>1147.4139600000001</v>
      </c>
      <c r="K224" s="55">
        <f t="shared" ref="K224" si="264">I224*$K$5+I224</f>
        <v>1136.486208</v>
      </c>
      <c r="L224" s="55">
        <f t="shared" ref="L224" si="265">I224*$L$5+I224</f>
        <v>1114.6307040000002</v>
      </c>
      <c r="M224" s="55">
        <f t="shared" ref="M224" si="266">J224*$M$5+J224</f>
        <v>1216.2587976</v>
      </c>
      <c r="N224" s="55">
        <f t="shared" ref="N224:P224" si="267">K224*$N$5+K224</f>
        <v>1204.6753804800001</v>
      </c>
      <c r="O224" s="55">
        <f t="shared" si="267"/>
        <v>1181.5085462400002</v>
      </c>
      <c r="P224" s="55">
        <f t="shared" si="267"/>
        <v>1289.2343254560001</v>
      </c>
    </row>
    <row r="225" spans="1:16" ht="22.5" customHeight="1" x14ac:dyDescent="0.2">
      <c r="A225" s="291"/>
      <c r="B225" s="119"/>
      <c r="C225" s="120"/>
      <c r="D225" s="55"/>
      <c r="E225" s="55"/>
      <c r="F225" s="55"/>
      <c r="G225" s="55"/>
      <c r="H225" s="55"/>
      <c r="I225" s="55"/>
      <c r="J225" s="55"/>
      <c r="K225" s="55"/>
      <c r="L225" s="55"/>
      <c r="M225" s="55"/>
      <c r="N225" s="55"/>
      <c r="O225" s="55"/>
      <c r="P225" s="55"/>
    </row>
    <row r="226" spans="1:16" ht="22.5" customHeight="1" x14ac:dyDescent="0.2">
      <c r="A226" s="291" t="s">
        <v>604</v>
      </c>
      <c r="B226" s="119" t="s">
        <v>737</v>
      </c>
      <c r="C226" s="120"/>
      <c r="D226" s="55">
        <v>327.10000000000002</v>
      </c>
      <c r="E226" s="55">
        <v>400</v>
      </c>
      <c r="F226" s="55">
        <f>E226*$G$97+E226</f>
        <v>424</v>
      </c>
      <c r="G226" s="55">
        <f>F226*$G$5+F226</f>
        <v>466.4</v>
      </c>
      <c r="H226" s="55">
        <f>G226*$H$73+G226</f>
        <v>513.04</v>
      </c>
      <c r="I226" s="55">
        <f>H226*$I$73+H226</f>
        <v>546.38760000000002</v>
      </c>
      <c r="J226" s="55">
        <f>I226*$J$73+I226</f>
        <v>573.70698000000004</v>
      </c>
      <c r="K226" s="55">
        <f t="shared" ref="K226" si="268">I226*$K$5+I226</f>
        <v>568.24310400000002</v>
      </c>
      <c r="L226" s="55">
        <f t="shared" ref="L226" si="269">I226*$L$5+I226</f>
        <v>557.31535200000008</v>
      </c>
      <c r="M226" s="55">
        <f t="shared" ref="M226" si="270">J226*$M$5+J226</f>
        <v>608.12939879999999</v>
      </c>
      <c r="N226" s="55">
        <f t="shared" ref="N226:P226" si="271">K226*$N$5+K226</f>
        <v>602.33769024000003</v>
      </c>
      <c r="O226" s="55">
        <f t="shared" si="271"/>
        <v>590.75427312000011</v>
      </c>
      <c r="P226" s="55">
        <f t="shared" si="271"/>
        <v>644.61716272800004</v>
      </c>
    </row>
    <row r="227" spans="1:16" ht="22.5" customHeight="1" x14ac:dyDescent="0.2">
      <c r="A227" s="291"/>
      <c r="B227" s="119" t="s">
        <v>581</v>
      </c>
      <c r="C227" s="120">
        <v>236.5</v>
      </c>
      <c r="D227" s="55"/>
      <c r="E227" s="55"/>
      <c r="F227" s="52"/>
      <c r="G227" s="52"/>
      <c r="H227" s="52"/>
      <c r="I227" s="52"/>
      <c r="J227" s="52"/>
      <c r="K227" s="52"/>
      <c r="L227" s="52"/>
      <c r="M227" s="52"/>
      <c r="N227" s="52"/>
      <c r="O227" s="52"/>
      <c r="P227" s="52"/>
    </row>
    <row r="228" spans="1:16" ht="22.5" customHeight="1" x14ac:dyDescent="0.2">
      <c r="A228" s="291" t="s">
        <v>605</v>
      </c>
      <c r="B228" s="119" t="s">
        <v>736</v>
      </c>
      <c r="C228" s="120"/>
      <c r="D228" s="55"/>
      <c r="E228" s="121"/>
      <c r="F228" s="120"/>
      <c r="G228" s="120"/>
      <c r="H228" s="120"/>
      <c r="I228" s="120"/>
      <c r="J228" s="120"/>
      <c r="K228" s="120"/>
      <c r="L228" s="120"/>
      <c r="M228" s="120"/>
      <c r="N228" s="120"/>
      <c r="O228" s="120"/>
      <c r="P228" s="120"/>
    </row>
    <row r="229" spans="1:16" ht="22.5" customHeight="1" x14ac:dyDescent="0.2">
      <c r="A229" s="291"/>
      <c r="B229" s="119" t="s">
        <v>585</v>
      </c>
      <c r="C229" s="120"/>
      <c r="D229" s="55">
        <v>327.10000000000002</v>
      </c>
      <c r="E229" s="55">
        <v>400</v>
      </c>
      <c r="F229" s="55">
        <f>E229*$G$97+E229</f>
        <v>424</v>
      </c>
      <c r="G229" s="55">
        <f>F229*$G$5+F229</f>
        <v>466.4</v>
      </c>
      <c r="H229" s="55">
        <f>G229*$H$73+G229</f>
        <v>513.04</v>
      </c>
      <c r="I229" s="55">
        <f>H229*$I$73+H229</f>
        <v>546.38760000000002</v>
      </c>
      <c r="J229" s="55">
        <f>I229*$J$73+I229</f>
        <v>573.70698000000004</v>
      </c>
      <c r="K229" s="55">
        <f t="shared" ref="K229" si="272">I229*$K$5+I229</f>
        <v>568.24310400000002</v>
      </c>
      <c r="L229" s="55">
        <f t="shared" ref="L229" si="273">I229*$L$5+I229</f>
        <v>557.31535200000008</v>
      </c>
      <c r="M229" s="55">
        <f t="shared" ref="M229" si="274">J229*$M$5+J229</f>
        <v>608.12939879999999</v>
      </c>
      <c r="N229" s="55">
        <f t="shared" ref="N229:P229" si="275">K229*$N$5+K229</f>
        <v>602.33769024000003</v>
      </c>
      <c r="O229" s="55">
        <f t="shared" si="275"/>
        <v>590.75427312000011</v>
      </c>
      <c r="P229" s="55">
        <f t="shared" si="275"/>
        <v>644.61716272800004</v>
      </c>
    </row>
    <row r="230" spans="1:16" ht="22.5" customHeight="1" thickBot="1" x14ac:dyDescent="0.25">
      <c r="A230" s="292"/>
      <c r="B230" s="128" t="s">
        <v>281</v>
      </c>
      <c r="C230" s="120">
        <v>236.5</v>
      </c>
      <c r="D230" s="55"/>
      <c r="E230" s="58"/>
      <c r="F230" s="60"/>
      <c r="G230" s="60"/>
      <c r="H230" s="60"/>
      <c r="I230" s="60"/>
      <c r="J230" s="60"/>
      <c r="K230" s="60"/>
      <c r="L230" s="60"/>
      <c r="M230" s="60"/>
      <c r="N230" s="60"/>
      <c r="O230" s="60"/>
      <c r="P230" s="60"/>
    </row>
    <row r="231" spans="1:16" ht="26.25" customHeight="1" x14ac:dyDescent="0.2">
      <c r="B231" s="8" t="s">
        <v>251</v>
      </c>
      <c r="C231" s="151"/>
      <c r="D231" s="451"/>
    </row>
    <row r="232" spans="1:16" ht="16.5" customHeight="1" thickBot="1" x14ac:dyDescent="0.25">
      <c r="D232" s="452"/>
    </row>
    <row r="233" spans="1:16" ht="31.5" customHeight="1" x14ac:dyDescent="0.2">
      <c r="A233" s="744" t="s">
        <v>178</v>
      </c>
      <c r="B233" s="745"/>
      <c r="C233" s="447" t="s">
        <v>217</v>
      </c>
      <c r="D233" s="54" t="s">
        <v>237</v>
      </c>
      <c r="E233" s="73" t="s">
        <v>237</v>
      </c>
      <c r="F233" s="73" t="s">
        <v>237</v>
      </c>
      <c r="G233" s="73" t="s">
        <v>237</v>
      </c>
      <c r="H233" s="54" t="s">
        <v>237</v>
      </c>
      <c r="I233" s="54" t="s">
        <v>237</v>
      </c>
      <c r="J233" s="54" t="s">
        <v>1230</v>
      </c>
      <c r="K233" s="54" t="s">
        <v>791</v>
      </c>
      <c r="L233" s="54" t="s">
        <v>791</v>
      </c>
      <c r="M233" s="54" t="s">
        <v>1230</v>
      </c>
      <c r="N233" s="54" t="s">
        <v>1230</v>
      </c>
      <c r="O233" s="54" t="s">
        <v>1230</v>
      </c>
      <c r="P233" s="54" t="s">
        <v>1230</v>
      </c>
    </row>
    <row r="234" spans="1:16" ht="22.5" customHeight="1" x14ac:dyDescent="0.2">
      <c r="A234" s="746"/>
      <c r="B234" s="747"/>
      <c r="C234" s="440" t="s">
        <v>218</v>
      </c>
      <c r="D234" s="71" t="s">
        <v>552</v>
      </c>
      <c r="E234" s="71" t="s">
        <v>554</v>
      </c>
      <c r="F234" s="71" t="s">
        <v>566</v>
      </c>
      <c r="G234" s="71" t="s">
        <v>593</v>
      </c>
      <c r="H234" s="71" t="s">
        <v>754</v>
      </c>
      <c r="I234" s="71" t="s">
        <v>772</v>
      </c>
      <c r="J234" s="71" t="s">
        <v>797</v>
      </c>
      <c r="K234" s="71" t="s">
        <v>797</v>
      </c>
      <c r="L234" s="71" t="s">
        <v>797</v>
      </c>
      <c r="M234" s="71" t="s">
        <v>908</v>
      </c>
      <c r="N234" s="71" t="s">
        <v>918</v>
      </c>
      <c r="O234" s="71" t="s">
        <v>1259</v>
      </c>
      <c r="P234" s="71" t="s">
        <v>1260</v>
      </c>
    </row>
    <row r="235" spans="1:16" ht="22.5" customHeight="1" thickBot="1" x14ac:dyDescent="0.25">
      <c r="A235" s="748"/>
      <c r="B235" s="749"/>
      <c r="C235" s="442">
        <v>0.1</v>
      </c>
      <c r="D235" s="56">
        <v>0.06</v>
      </c>
      <c r="E235" s="56">
        <v>0.06</v>
      </c>
      <c r="F235" s="117">
        <v>5.6000000000000001E-2</v>
      </c>
      <c r="G235" s="300">
        <v>0.06</v>
      </c>
      <c r="H235" s="117">
        <v>0.1</v>
      </c>
      <c r="I235" s="117">
        <v>6.5000000000000002E-2</v>
      </c>
      <c r="J235" s="117">
        <v>0.05</v>
      </c>
      <c r="K235" s="117">
        <v>0.04</v>
      </c>
      <c r="L235" s="117">
        <v>0.02</v>
      </c>
      <c r="M235" s="117">
        <v>0.06</v>
      </c>
      <c r="N235" s="117">
        <v>0.06</v>
      </c>
      <c r="O235" s="117">
        <v>0.06</v>
      </c>
      <c r="P235" s="117">
        <v>0.06</v>
      </c>
    </row>
    <row r="236" spans="1:16" ht="22.5" customHeight="1" x14ac:dyDescent="0.2">
      <c r="A236" s="290"/>
      <c r="B236" s="448" t="s">
        <v>356</v>
      </c>
      <c r="C236" s="120"/>
      <c r="D236" s="55"/>
      <c r="E236" s="120"/>
      <c r="F236" s="120"/>
      <c r="G236" s="120"/>
      <c r="H236" s="120"/>
      <c r="I236" s="120"/>
      <c r="J236" s="120"/>
      <c r="K236" s="120"/>
      <c r="L236" s="120"/>
      <c r="M236" s="120"/>
      <c r="N236" s="120"/>
      <c r="O236" s="120"/>
      <c r="P236" s="120"/>
    </row>
    <row r="237" spans="1:16" ht="22.5" customHeight="1" x14ac:dyDescent="0.2">
      <c r="A237" s="291" t="s">
        <v>600</v>
      </c>
      <c r="B237" s="119" t="s">
        <v>731</v>
      </c>
      <c r="C237" s="120"/>
      <c r="D237" s="55"/>
      <c r="E237" s="120"/>
      <c r="F237" s="120"/>
      <c r="G237" s="120">
        <v>0</v>
      </c>
      <c r="H237" s="120">
        <v>0</v>
      </c>
      <c r="I237" s="120">
        <v>0</v>
      </c>
      <c r="J237" s="120">
        <v>0</v>
      </c>
      <c r="K237" s="55">
        <f t="shared" ref="K237" si="276">I237*$K$5+I237</f>
        <v>0</v>
      </c>
      <c r="L237" s="55">
        <f t="shared" ref="L237" si="277">I237*$L$5+I237</f>
        <v>0</v>
      </c>
      <c r="M237" s="55">
        <f t="shared" ref="M237" si="278">J237*$M$5+J237</f>
        <v>0</v>
      </c>
      <c r="N237" s="55">
        <f t="shared" ref="N237:P237" si="279">K237*$N$5+K237</f>
        <v>0</v>
      </c>
      <c r="O237" s="55">
        <f t="shared" si="279"/>
        <v>0</v>
      </c>
      <c r="P237" s="55">
        <f t="shared" si="279"/>
        <v>0</v>
      </c>
    </row>
    <row r="238" spans="1:16" ht="22.5" customHeight="1" x14ac:dyDescent="0.2">
      <c r="A238" s="291" t="s">
        <v>601</v>
      </c>
      <c r="B238" s="119" t="s">
        <v>732</v>
      </c>
      <c r="C238" s="120"/>
      <c r="D238" s="55"/>
      <c r="E238" s="120"/>
      <c r="F238" s="120"/>
      <c r="G238" s="120"/>
      <c r="H238" s="120"/>
      <c r="I238" s="120"/>
      <c r="J238" s="120"/>
      <c r="K238" s="120"/>
      <c r="L238" s="120"/>
      <c r="M238" s="120"/>
      <c r="N238" s="120"/>
      <c r="O238" s="120"/>
      <c r="P238" s="120"/>
    </row>
    <row r="239" spans="1:16" ht="22.5" customHeight="1" x14ac:dyDescent="0.2">
      <c r="A239" s="291"/>
      <c r="B239" s="119" t="s">
        <v>355</v>
      </c>
      <c r="C239" s="120"/>
      <c r="D239" s="55"/>
      <c r="E239" s="120"/>
      <c r="F239" s="120"/>
      <c r="G239" s="120"/>
      <c r="H239" s="120"/>
      <c r="I239" s="120"/>
      <c r="J239" s="120"/>
      <c r="K239" s="120"/>
      <c r="L239" s="120"/>
      <c r="M239" s="120"/>
      <c r="N239" s="120"/>
      <c r="O239" s="120"/>
      <c r="P239" s="120"/>
    </row>
    <row r="240" spans="1:16" ht="22.5" customHeight="1" x14ac:dyDescent="0.2">
      <c r="A240" s="291"/>
      <c r="B240" s="119" t="s">
        <v>363</v>
      </c>
      <c r="C240" s="120">
        <v>77</v>
      </c>
      <c r="D240" s="55">
        <v>106.5</v>
      </c>
      <c r="E240" s="55">
        <v>130</v>
      </c>
      <c r="F240" s="55">
        <f>E240*$G$97+E240</f>
        <v>137.80000000000001</v>
      </c>
      <c r="G240" s="55">
        <f>F240*$G$5+F240</f>
        <v>151.58000000000001</v>
      </c>
      <c r="H240" s="55">
        <f>G240*$H$73+G240</f>
        <v>166.738</v>
      </c>
      <c r="I240" s="55">
        <f>H240*$I$73+H240</f>
        <v>177.57597000000001</v>
      </c>
      <c r="J240" s="55">
        <v>350</v>
      </c>
      <c r="K240" s="55">
        <f t="shared" ref="K240" si="280">I240*$K$5+I240</f>
        <v>184.67900880000002</v>
      </c>
      <c r="L240" s="55">
        <f t="shared" ref="L240" si="281">I240*$L$5+I240</f>
        <v>181.1274894</v>
      </c>
      <c r="M240" s="55">
        <f t="shared" ref="M240" si="282">J240*$M$5+J240</f>
        <v>371</v>
      </c>
      <c r="N240" s="55">
        <f t="shared" ref="N240:P240" si="283">K240*$N$5+K240</f>
        <v>195.75974932800003</v>
      </c>
      <c r="O240" s="55">
        <f t="shared" si="283"/>
        <v>191.99513876399999</v>
      </c>
      <c r="P240" s="55">
        <f t="shared" si="283"/>
        <v>393.26</v>
      </c>
    </row>
    <row r="241" spans="1:16" ht="22.5" customHeight="1" x14ac:dyDescent="0.2">
      <c r="A241" s="291"/>
      <c r="B241" s="119" t="s">
        <v>364</v>
      </c>
      <c r="C241" s="120">
        <v>50.6</v>
      </c>
      <c r="D241" s="55">
        <v>69.900000000000006</v>
      </c>
      <c r="E241" s="55">
        <v>86</v>
      </c>
      <c r="F241" s="55">
        <f>E241*$G$97+E241</f>
        <v>91.16</v>
      </c>
      <c r="G241" s="55">
        <f>F241*$G$5+F241</f>
        <v>100.276</v>
      </c>
      <c r="H241" s="55">
        <f>G241*$H$73+G241</f>
        <v>110.30359999999999</v>
      </c>
      <c r="I241" s="55">
        <f>H241*$I$73+H241</f>
        <v>117.47333399999999</v>
      </c>
      <c r="J241" s="55">
        <v>250</v>
      </c>
      <c r="K241" s="55">
        <f t="shared" ref="K241" si="284">I241*$K$5+I241</f>
        <v>122.17226735999999</v>
      </c>
      <c r="L241" s="55">
        <f t="shared" ref="L241" si="285">I241*$L$5+I241</f>
        <v>119.82280068</v>
      </c>
      <c r="M241" s="55">
        <f t="shared" ref="M241" si="286">J241*$M$5+J241</f>
        <v>265</v>
      </c>
      <c r="N241" s="55">
        <f t="shared" ref="N241:P241" si="287">K241*$N$5+K241</f>
        <v>129.5026034016</v>
      </c>
      <c r="O241" s="55">
        <f t="shared" si="287"/>
        <v>127.01216872080001</v>
      </c>
      <c r="P241" s="55">
        <f t="shared" si="287"/>
        <v>280.89999999999998</v>
      </c>
    </row>
    <row r="242" spans="1:16" ht="22.5" customHeight="1" x14ac:dyDescent="0.2">
      <c r="A242" s="291"/>
      <c r="B242" s="126" t="s">
        <v>357</v>
      </c>
      <c r="C242" s="120"/>
      <c r="D242" s="55"/>
      <c r="E242" s="55"/>
      <c r="F242" s="55"/>
      <c r="G242" s="55"/>
      <c r="H242" s="55"/>
      <c r="I242" s="55"/>
      <c r="J242" s="55"/>
      <c r="K242" s="55"/>
      <c r="L242" s="55"/>
      <c r="M242" s="55"/>
      <c r="N242" s="55"/>
      <c r="O242" s="55"/>
      <c r="P242" s="55"/>
    </row>
    <row r="243" spans="1:16" ht="22.5" customHeight="1" x14ac:dyDescent="0.2">
      <c r="A243" s="291" t="s">
        <v>600</v>
      </c>
      <c r="B243" s="119" t="s">
        <v>731</v>
      </c>
      <c r="C243" s="120"/>
      <c r="D243" s="55"/>
      <c r="E243" s="55"/>
      <c r="F243" s="55"/>
      <c r="G243" s="120">
        <v>0</v>
      </c>
      <c r="H243" s="120">
        <v>0</v>
      </c>
      <c r="I243" s="120">
        <v>0</v>
      </c>
      <c r="J243" s="120">
        <v>0</v>
      </c>
      <c r="K243" s="55">
        <f t="shared" ref="K243" si="288">I243*$K$5+I243</f>
        <v>0</v>
      </c>
      <c r="L243" s="55">
        <f t="shared" ref="L243" si="289">I243*$L$5+I243</f>
        <v>0</v>
      </c>
      <c r="M243" s="55">
        <f t="shared" ref="M243" si="290">J243*$M$5+J243</f>
        <v>0</v>
      </c>
      <c r="N243" s="55">
        <f t="shared" ref="N243:P243" si="291">K243*$N$5+K243</f>
        <v>0</v>
      </c>
      <c r="O243" s="55">
        <f t="shared" si="291"/>
        <v>0</v>
      </c>
      <c r="P243" s="55">
        <f t="shared" si="291"/>
        <v>0</v>
      </c>
    </row>
    <row r="244" spans="1:16" ht="22.5" customHeight="1" x14ac:dyDescent="0.2">
      <c r="A244" s="291" t="s">
        <v>601</v>
      </c>
      <c r="B244" s="119" t="s">
        <v>732</v>
      </c>
      <c r="C244" s="120"/>
      <c r="D244" s="55"/>
      <c r="E244" s="55"/>
      <c r="F244" s="55"/>
      <c r="G244" s="55"/>
      <c r="H244" s="55"/>
      <c r="I244" s="55"/>
      <c r="J244" s="55"/>
      <c r="K244" s="55"/>
      <c r="L244" s="55"/>
      <c r="M244" s="55"/>
      <c r="N244" s="55"/>
      <c r="O244" s="55"/>
      <c r="P244" s="55"/>
    </row>
    <row r="245" spans="1:16" ht="22.5" customHeight="1" x14ac:dyDescent="0.2">
      <c r="A245" s="291"/>
      <c r="B245" s="119" t="s">
        <v>355</v>
      </c>
      <c r="C245" s="120"/>
      <c r="D245" s="55"/>
      <c r="E245" s="55"/>
      <c r="F245" s="55"/>
      <c r="G245" s="55"/>
      <c r="H245" s="55"/>
      <c r="I245" s="55"/>
      <c r="J245" s="55"/>
      <c r="K245" s="55"/>
      <c r="L245" s="55"/>
      <c r="M245" s="55"/>
      <c r="N245" s="55"/>
      <c r="O245" s="55"/>
      <c r="P245" s="55"/>
    </row>
    <row r="246" spans="1:16" ht="22.5" customHeight="1" x14ac:dyDescent="0.2">
      <c r="A246" s="291"/>
      <c r="B246" s="119" t="s">
        <v>363</v>
      </c>
      <c r="C246" s="120">
        <v>192.5</v>
      </c>
      <c r="D246" s="55">
        <v>266.2</v>
      </c>
      <c r="E246" s="55">
        <v>325</v>
      </c>
      <c r="F246" s="55">
        <f>E246*$G$97+E246</f>
        <v>344.5</v>
      </c>
      <c r="G246" s="55">
        <f>F246*$G$5+F246</f>
        <v>378.95</v>
      </c>
      <c r="H246" s="55">
        <f>G246*$H$73+G246</f>
        <v>416.84499999999997</v>
      </c>
      <c r="I246" s="55">
        <f>H246*$I$73+H246</f>
        <v>443.93992499999996</v>
      </c>
      <c r="J246" s="55">
        <f>I246*$J$73+I246</f>
        <v>466.13692124999994</v>
      </c>
      <c r="K246" s="55">
        <f t="shared" ref="K246" si="292">I246*$K$5+I246</f>
        <v>461.69752199999994</v>
      </c>
      <c r="L246" s="55">
        <f t="shared" ref="L246" si="293">I246*$L$5+I246</f>
        <v>452.81872349999998</v>
      </c>
      <c r="M246" s="55">
        <f t="shared" ref="M246" si="294">J246*$M$5+J246</f>
        <v>494.10513652499992</v>
      </c>
      <c r="N246" s="55">
        <f t="shared" ref="N246:P246" si="295">K246*$N$5+K246</f>
        <v>489.39937331999994</v>
      </c>
      <c r="O246" s="55">
        <f t="shared" si="295"/>
        <v>479.98784690999997</v>
      </c>
      <c r="P246" s="55">
        <f t="shared" si="295"/>
        <v>523.75144471649992</v>
      </c>
    </row>
    <row r="247" spans="1:16" ht="22.5" customHeight="1" x14ac:dyDescent="0.2">
      <c r="A247" s="291"/>
      <c r="B247" s="119" t="s">
        <v>364</v>
      </c>
      <c r="C247" s="120">
        <v>192.5</v>
      </c>
      <c r="D247" s="55">
        <v>266.2</v>
      </c>
      <c r="E247" s="55">
        <v>325</v>
      </c>
      <c r="F247" s="55">
        <f>E247*$G$97+E247</f>
        <v>344.5</v>
      </c>
      <c r="G247" s="55">
        <f>F247*$G$5+F247</f>
        <v>378.95</v>
      </c>
      <c r="H247" s="55">
        <f>G247*$H$73+G247</f>
        <v>416.84499999999997</v>
      </c>
      <c r="I247" s="55">
        <f>H247*$I$73+H247</f>
        <v>443.93992499999996</v>
      </c>
      <c r="J247" s="55">
        <f>I247*$J$73+I247</f>
        <v>466.13692124999994</v>
      </c>
      <c r="K247" s="55">
        <f t="shared" ref="K247" si="296">I247*$K$5+I247</f>
        <v>461.69752199999994</v>
      </c>
      <c r="L247" s="55">
        <f t="shared" ref="L247" si="297">I247*$L$5+I247</f>
        <v>452.81872349999998</v>
      </c>
      <c r="M247" s="55">
        <f t="shared" ref="M247" si="298">J247*$M$5+J247</f>
        <v>494.10513652499992</v>
      </c>
      <c r="N247" s="55">
        <f t="shared" ref="N247:P247" si="299">K247*$N$5+K247</f>
        <v>489.39937331999994</v>
      </c>
      <c r="O247" s="55">
        <f t="shared" si="299"/>
        <v>479.98784690999997</v>
      </c>
      <c r="P247" s="55">
        <f t="shared" si="299"/>
        <v>523.75144471649992</v>
      </c>
    </row>
    <row r="248" spans="1:16" ht="22.5" customHeight="1" thickBot="1" x14ac:dyDescent="0.25">
      <c r="A248" s="292"/>
      <c r="B248" s="128"/>
      <c r="C248" s="136"/>
      <c r="D248" s="58"/>
      <c r="E248" s="120"/>
      <c r="F248" s="120"/>
      <c r="G248" s="136"/>
      <c r="H248" s="136"/>
      <c r="I248" s="136"/>
      <c r="J248" s="136"/>
      <c r="K248" s="136"/>
      <c r="L248" s="136"/>
      <c r="M248" s="136"/>
      <c r="N248" s="136"/>
      <c r="O248" s="136"/>
      <c r="P248" s="136"/>
    </row>
    <row r="249" spans="1:16" ht="24.75" customHeight="1" thickBot="1" x14ac:dyDescent="0.25">
      <c r="A249" s="742" t="s">
        <v>179</v>
      </c>
      <c r="B249" s="743"/>
      <c r="C249" s="453"/>
      <c r="D249" s="57"/>
      <c r="E249" s="453"/>
      <c r="F249" s="453"/>
      <c r="G249" s="453"/>
      <c r="H249" s="453"/>
      <c r="I249" s="453"/>
      <c r="J249" s="453"/>
      <c r="K249" s="453"/>
      <c r="L249" s="453"/>
      <c r="M249" s="453"/>
      <c r="N249" s="453"/>
      <c r="O249" s="453"/>
      <c r="P249" s="453"/>
    </row>
    <row r="250" spans="1:16" ht="22.5" customHeight="1" x14ac:dyDescent="0.2">
      <c r="A250" s="290"/>
      <c r="B250" s="396" t="s">
        <v>356</v>
      </c>
      <c r="C250" s="120"/>
      <c r="D250" s="55"/>
      <c r="E250" s="120"/>
      <c r="F250" s="120"/>
      <c r="G250" s="120"/>
      <c r="H250" s="120"/>
      <c r="I250" s="120"/>
      <c r="J250" s="120"/>
      <c r="K250" s="120"/>
      <c r="L250" s="120"/>
      <c r="M250" s="120"/>
      <c r="N250" s="120"/>
      <c r="O250" s="120"/>
      <c r="P250" s="120"/>
    </row>
    <row r="251" spans="1:16" ht="22.5" customHeight="1" x14ac:dyDescent="0.2">
      <c r="A251" s="291" t="s">
        <v>600</v>
      </c>
      <c r="B251" s="119" t="s">
        <v>732</v>
      </c>
      <c r="C251" s="120"/>
      <c r="D251" s="55"/>
      <c r="E251" s="120"/>
      <c r="F251" s="120"/>
      <c r="G251" s="120"/>
      <c r="H251" s="120"/>
      <c r="I251" s="120"/>
      <c r="J251" s="120"/>
      <c r="K251" s="120"/>
      <c r="L251" s="120"/>
      <c r="M251" s="120"/>
      <c r="N251" s="120"/>
      <c r="O251" s="120"/>
      <c r="P251" s="120"/>
    </row>
    <row r="252" spans="1:16" ht="22.5" customHeight="1" x14ac:dyDescent="0.2">
      <c r="A252" s="291"/>
      <c r="B252" s="119" t="s">
        <v>355</v>
      </c>
      <c r="C252" s="120">
        <v>116.5</v>
      </c>
      <c r="D252" s="55">
        <v>161.1</v>
      </c>
      <c r="E252" s="55">
        <v>197</v>
      </c>
      <c r="F252" s="55">
        <f>E252*$G$97+E252</f>
        <v>208.82</v>
      </c>
      <c r="G252" s="55">
        <f>F252*$G$5+F252</f>
        <v>229.702</v>
      </c>
      <c r="H252" s="55">
        <f>G252*$H$73+G252</f>
        <v>252.6722</v>
      </c>
      <c r="I252" s="55">
        <f>H252*$I$73+H252</f>
        <v>269.09589299999999</v>
      </c>
      <c r="J252" s="55">
        <v>350</v>
      </c>
      <c r="K252" s="55">
        <f t="shared" ref="K252" si="300">I252*$K$5+I252</f>
        <v>279.85972871999996</v>
      </c>
      <c r="L252" s="55">
        <f t="shared" ref="L252" si="301">I252*$L$5+I252</f>
        <v>274.47781085999998</v>
      </c>
      <c r="M252" s="55">
        <f t="shared" ref="M252" si="302">J252*$M$5+J252</f>
        <v>371</v>
      </c>
      <c r="N252" s="55">
        <f t="shared" ref="N252:P252" si="303">K252*$N$5+K252</f>
        <v>296.65131244319997</v>
      </c>
      <c r="O252" s="55">
        <f t="shared" si="303"/>
        <v>290.94647951159999</v>
      </c>
      <c r="P252" s="55">
        <f t="shared" si="303"/>
        <v>393.26</v>
      </c>
    </row>
    <row r="253" spans="1:16" ht="22.5" customHeight="1" x14ac:dyDescent="0.2">
      <c r="A253" s="291"/>
      <c r="B253" s="126" t="s">
        <v>181</v>
      </c>
      <c r="C253" s="120"/>
      <c r="D253" s="55"/>
      <c r="E253" s="121"/>
      <c r="F253" s="120"/>
      <c r="G253" s="120"/>
      <c r="H253" s="120"/>
      <c r="I253" s="120"/>
      <c r="J253" s="120"/>
      <c r="K253" s="120"/>
      <c r="L253" s="120"/>
      <c r="M253" s="120"/>
      <c r="N253" s="120"/>
      <c r="O253" s="120"/>
      <c r="P253" s="120"/>
    </row>
    <row r="254" spans="1:16" ht="22.5" customHeight="1" x14ac:dyDescent="0.2">
      <c r="A254" s="291" t="s">
        <v>600</v>
      </c>
      <c r="B254" s="119" t="s">
        <v>732</v>
      </c>
      <c r="C254" s="120"/>
      <c r="D254" s="55"/>
      <c r="E254" s="121"/>
      <c r="F254" s="120"/>
      <c r="G254" s="120"/>
      <c r="H254" s="120"/>
      <c r="I254" s="120"/>
      <c r="J254" s="120"/>
      <c r="K254" s="120"/>
      <c r="L254" s="120"/>
      <c r="M254" s="120"/>
      <c r="N254" s="120"/>
      <c r="O254" s="120"/>
      <c r="P254" s="120"/>
    </row>
    <row r="255" spans="1:16" ht="22.5" customHeight="1" x14ac:dyDescent="0.2">
      <c r="A255" s="291"/>
      <c r="B255" s="119" t="s">
        <v>355</v>
      </c>
      <c r="C255" s="120">
        <v>233.2</v>
      </c>
      <c r="D255" s="55">
        <v>322.3</v>
      </c>
      <c r="E255" s="55">
        <v>400</v>
      </c>
      <c r="F255" s="55">
        <f>E255*$G$97+E255</f>
        <v>424</v>
      </c>
      <c r="G255" s="55">
        <f>F255*$G$5+F255</f>
        <v>466.4</v>
      </c>
      <c r="H255" s="55">
        <f>G255*$H$73+G255</f>
        <v>513.04</v>
      </c>
      <c r="I255" s="55">
        <f>H255*$I$73+H255</f>
        <v>546.38760000000002</v>
      </c>
      <c r="J255" s="55">
        <f>I255*$J$73+I255</f>
        <v>573.70698000000004</v>
      </c>
      <c r="K255" s="55">
        <f t="shared" ref="K255" si="304">I255*$K$5+I255</f>
        <v>568.24310400000002</v>
      </c>
      <c r="L255" s="55">
        <f t="shared" ref="L255" si="305">I255*$L$5+I255</f>
        <v>557.31535200000008</v>
      </c>
      <c r="M255" s="55">
        <f t="shared" ref="M255" si="306">J255*$M$5+J255</f>
        <v>608.12939879999999</v>
      </c>
      <c r="N255" s="55">
        <f t="shared" ref="N255:P255" si="307">K255*$N$5+K255</f>
        <v>602.33769024000003</v>
      </c>
      <c r="O255" s="55">
        <f t="shared" si="307"/>
        <v>590.75427312000011</v>
      </c>
      <c r="P255" s="55">
        <f t="shared" si="307"/>
        <v>644.61716272800004</v>
      </c>
    </row>
    <row r="256" spans="1:16" ht="22.5" customHeight="1" thickBot="1" x14ac:dyDescent="0.25">
      <c r="A256" s="292"/>
      <c r="B256" s="128"/>
      <c r="C256" s="136"/>
      <c r="D256" s="58"/>
      <c r="E256" s="121"/>
      <c r="F256" s="121"/>
      <c r="G256" s="136"/>
      <c r="H256" s="136"/>
      <c r="I256" s="136"/>
      <c r="J256" s="136"/>
      <c r="K256" s="136"/>
      <c r="L256" s="136"/>
      <c r="M256" s="136"/>
      <c r="N256" s="136"/>
      <c r="O256" s="136"/>
      <c r="P256" s="136"/>
    </row>
    <row r="257" spans="1:16" ht="24.75" customHeight="1" thickBot="1" x14ac:dyDescent="0.25">
      <c r="A257" s="742" t="s">
        <v>182</v>
      </c>
      <c r="B257" s="743"/>
      <c r="C257" s="453"/>
      <c r="D257" s="57"/>
      <c r="E257" s="454"/>
      <c r="F257" s="454"/>
      <c r="G257" s="453"/>
      <c r="H257" s="453"/>
      <c r="I257" s="453"/>
      <c r="J257" s="453"/>
      <c r="K257" s="453"/>
      <c r="L257" s="453"/>
      <c r="M257" s="453"/>
      <c r="N257" s="453"/>
      <c r="O257" s="453"/>
      <c r="P257" s="453"/>
    </row>
    <row r="258" spans="1:16" ht="22.5" customHeight="1" x14ac:dyDescent="0.2">
      <c r="A258" s="290"/>
      <c r="B258" s="396" t="s">
        <v>356</v>
      </c>
      <c r="C258" s="120"/>
      <c r="D258" s="55"/>
      <c r="E258" s="121"/>
      <c r="F258" s="121"/>
      <c r="G258" s="120"/>
      <c r="H258" s="120"/>
      <c r="I258" s="120"/>
      <c r="J258" s="120"/>
      <c r="K258" s="120"/>
      <c r="L258" s="120"/>
      <c r="M258" s="120"/>
      <c r="N258" s="120"/>
      <c r="O258" s="120"/>
      <c r="P258" s="120"/>
    </row>
    <row r="259" spans="1:16" ht="22.5" customHeight="1" x14ac:dyDescent="0.2">
      <c r="A259" s="291" t="s">
        <v>600</v>
      </c>
      <c r="B259" s="119" t="s">
        <v>732</v>
      </c>
      <c r="C259" s="120"/>
      <c r="D259" s="55"/>
      <c r="E259" s="121"/>
      <c r="F259" s="121"/>
      <c r="G259" s="120"/>
      <c r="H259" s="120"/>
      <c r="I259" s="120"/>
      <c r="J259" s="120"/>
      <c r="K259" s="120"/>
      <c r="L259" s="120"/>
      <c r="M259" s="120"/>
      <c r="N259" s="120"/>
      <c r="O259" s="120"/>
      <c r="P259" s="120"/>
    </row>
    <row r="260" spans="1:16" ht="22.5" customHeight="1" x14ac:dyDescent="0.2">
      <c r="A260" s="291"/>
      <c r="B260" s="119" t="s">
        <v>355</v>
      </c>
      <c r="C260" s="120">
        <v>242</v>
      </c>
      <c r="D260" s="55">
        <v>334.5</v>
      </c>
      <c r="E260" s="55">
        <v>408</v>
      </c>
      <c r="F260" s="55">
        <f>E260*$G$97+E260</f>
        <v>432.48</v>
      </c>
      <c r="G260" s="55">
        <f>F260*$G$5+F260</f>
        <v>475.72800000000001</v>
      </c>
      <c r="H260" s="55">
        <f>G260*$H$73+G260</f>
        <v>523.30079999999998</v>
      </c>
      <c r="I260" s="55">
        <f>H260*$I$73+H260</f>
        <v>557.31535199999996</v>
      </c>
      <c r="J260" s="55">
        <f>I260*$J$73+I260</f>
        <v>585.18111959999999</v>
      </c>
      <c r="K260" s="55">
        <f t="shared" ref="K260" si="308">I260*$K$5+I260</f>
        <v>579.60796607999998</v>
      </c>
      <c r="L260" s="55">
        <f t="shared" ref="L260" si="309">I260*$L$5+I260</f>
        <v>568.46165903999997</v>
      </c>
      <c r="M260" s="55">
        <f t="shared" ref="M260" si="310">J260*$M$5+J260</f>
        <v>620.29198677599993</v>
      </c>
      <c r="N260" s="55">
        <f t="shared" ref="N260:P260" si="311">K260*$N$5+K260</f>
        <v>614.38444404479992</v>
      </c>
      <c r="O260" s="55">
        <f t="shared" si="311"/>
        <v>602.56935858240001</v>
      </c>
      <c r="P260" s="55">
        <f t="shared" si="311"/>
        <v>657.50950598255997</v>
      </c>
    </row>
    <row r="261" spans="1:16" ht="22.5" customHeight="1" x14ac:dyDescent="0.2">
      <c r="A261" s="291"/>
      <c r="B261" s="126" t="s">
        <v>181</v>
      </c>
      <c r="C261" s="120"/>
      <c r="D261" s="55"/>
      <c r="E261" s="121"/>
      <c r="F261" s="120"/>
      <c r="G261" s="120"/>
      <c r="H261" s="120"/>
      <c r="I261" s="120"/>
      <c r="J261" s="120"/>
      <c r="K261" s="120"/>
      <c r="L261" s="120"/>
      <c r="M261" s="120"/>
      <c r="N261" s="120"/>
      <c r="O261" s="120"/>
      <c r="P261" s="120"/>
    </row>
    <row r="262" spans="1:16" ht="22.5" customHeight="1" x14ac:dyDescent="0.2">
      <c r="A262" s="291" t="s">
        <v>600</v>
      </c>
      <c r="B262" s="119" t="s">
        <v>732</v>
      </c>
      <c r="C262" s="120"/>
      <c r="D262" s="55"/>
      <c r="E262" s="121"/>
      <c r="F262" s="120"/>
      <c r="G262" s="120"/>
      <c r="H262" s="120"/>
      <c r="I262" s="120"/>
      <c r="J262" s="120"/>
      <c r="K262" s="120"/>
      <c r="L262" s="120"/>
      <c r="M262" s="120"/>
      <c r="N262" s="120"/>
      <c r="O262" s="120"/>
      <c r="P262" s="120"/>
    </row>
    <row r="263" spans="1:16" ht="22.5" customHeight="1" x14ac:dyDescent="0.2">
      <c r="A263" s="291"/>
      <c r="B263" s="119" t="s">
        <v>355</v>
      </c>
      <c r="C263" s="120">
        <v>484</v>
      </c>
      <c r="D263" s="55">
        <v>669.2</v>
      </c>
      <c r="E263" s="55">
        <v>816</v>
      </c>
      <c r="F263" s="55">
        <f>E263*$G$97+E263</f>
        <v>864.96</v>
      </c>
      <c r="G263" s="55">
        <f>F263*$G$5+F263</f>
        <v>951.45600000000002</v>
      </c>
      <c r="H263" s="55">
        <f>G263*$H$73+G263</f>
        <v>1046.6016</v>
      </c>
      <c r="I263" s="55">
        <f>H263*$I$73+H263</f>
        <v>1114.6307039999999</v>
      </c>
      <c r="J263" s="55">
        <f>I263*$J$73+I263</f>
        <v>1170.3622392</v>
      </c>
      <c r="K263" s="55">
        <f t="shared" ref="K263" si="312">I263*$K$5+I263</f>
        <v>1159.21593216</v>
      </c>
      <c r="L263" s="55">
        <f t="shared" ref="L263" si="313">I263*$L$5+I263</f>
        <v>1136.9233180799999</v>
      </c>
      <c r="M263" s="55">
        <f t="shared" ref="M263" si="314">J263*$M$5+J263</f>
        <v>1240.5839735519999</v>
      </c>
      <c r="N263" s="55">
        <f t="shared" ref="N263:P263" si="315">K263*$N$5+K263</f>
        <v>1228.7688880895998</v>
      </c>
      <c r="O263" s="55">
        <f t="shared" si="315"/>
        <v>1205.1387171648</v>
      </c>
      <c r="P263" s="55">
        <f t="shared" si="315"/>
        <v>1315.0190119651199</v>
      </c>
    </row>
    <row r="264" spans="1:16" ht="22.5" customHeight="1" thickBot="1" x14ac:dyDescent="0.25">
      <c r="A264" s="292"/>
      <c r="B264" s="128"/>
      <c r="C264" s="136"/>
      <c r="D264" s="58"/>
      <c r="E264" s="121"/>
      <c r="F264" s="121"/>
      <c r="G264" s="136"/>
      <c r="H264" s="136"/>
      <c r="I264" s="136"/>
      <c r="J264" s="136"/>
      <c r="K264" s="136"/>
      <c r="L264" s="136"/>
      <c r="M264" s="136"/>
      <c r="N264" s="136"/>
      <c r="O264" s="136"/>
      <c r="P264" s="136"/>
    </row>
    <row r="265" spans="1:16" ht="24.75" customHeight="1" thickBot="1" x14ac:dyDescent="0.25">
      <c r="A265" s="742" t="s">
        <v>183</v>
      </c>
      <c r="B265" s="743"/>
      <c r="C265" s="453"/>
      <c r="D265" s="57"/>
      <c r="E265" s="453"/>
      <c r="F265" s="453"/>
      <c r="G265" s="136"/>
      <c r="H265" s="136"/>
      <c r="I265" s="136"/>
      <c r="J265" s="136"/>
      <c r="K265" s="136"/>
      <c r="L265" s="136"/>
      <c r="M265" s="136"/>
      <c r="N265" s="136"/>
      <c r="O265" s="136"/>
      <c r="P265" s="136"/>
    </row>
    <row r="266" spans="1:16" ht="22.5" customHeight="1" x14ac:dyDescent="0.2">
      <c r="A266" s="290"/>
      <c r="B266" s="396" t="s">
        <v>356</v>
      </c>
      <c r="C266" s="120"/>
      <c r="D266" s="55"/>
      <c r="E266" s="120"/>
      <c r="F266" s="120"/>
      <c r="G266" s="120"/>
      <c r="H266" s="120"/>
      <c r="I266" s="120"/>
      <c r="J266" s="120"/>
      <c r="K266" s="120"/>
      <c r="L266" s="120"/>
      <c r="M266" s="120"/>
      <c r="N266" s="120"/>
      <c r="O266" s="120"/>
      <c r="P266" s="120"/>
    </row>
    <row r="267" spans="1:16" ht="22.5" customHeight="1" x14ac:dyDescent="0.2">
      <c r="A267" s="291" t="s">
        <v>600</v>
      </c>
      <c r="B267" s="119" t="s">
        <v>732</v>
      </c>
      <c r="C267" s="120"/>
      <c r="D267" s="55"/>
      <c r="E267" s="120"/>
      <c r="F267" s="120"/>
      <c r="G267" s="120"/>
      <c r="H267" s="120"/>
      <c r="I267" s="120"/>
      <c r="J267" s="120"/>
      <c r="K267" s="120"/>
      <c r="L267" s="120"/>
      <c r="M267" s="120"/>
      <c r="N267" s="120"/>
      <c r="O267" s="120"/>
      <c r="P267" s="120"/>
    </row>
    <row r="268" spans="1:16" ht="22.5" customHeight="1" x14ac:dyDescent="0.2">
      <c r="A268" s="291"/>
      <c r="B268" s="119" t="s">
        <v>355</v>
      </c>
      <c r="C268" s="120">
        <v>115.5</v>
      </c>
      <c r="D268" s="55">
        <v>159.6</v>
      </c>
      <c r="E268" s="55">
        <v>195</v>
      </c>
      <c r="F268" s="55">
        <f>E268*$G$97+E268</f>
        <v>206.7</v>
      </c>
      <c r="G268" s="55">
        <f>F268*$G$5+F268</f>
        <v>227.37</v>
      </c>
      <c r="H268" s="55">
        <f>G268*$H$73+G268</f>
        <v>250.107</v>
      </c>
      <c r="I268" s="55">
        <f>H268*$I$73+H268</f>
        <v>266.36395499999998</v>
      </c>
      <c r="J268" s="55">
        <f>I268*$J$73+I268</f>
        <v>279.68215275</v>
      </c>
      <c r="K268" s="55">
        <f t="shared" ref="K268" si="316">I268*$K$5+I268</f>
        <v>277.01851319999997</v>
      </c>
      <c r="L268" s="55">
        <f t="shared" ref="L268" si="317">I268*$L$5+I268</f>
        <v>271.69123409999997</v>
      </c>
      <c r="M268" s="55">
        <f t="shared" ref="M268" si="318">J268*$M$5+J268</f>
        <v>296.46308191499998</v>
      </c>
      <c r="N268" s="55">
        <f t="shared" ref="N268:P268" si="319">K268*$N$5+K268</f>
        <v>293.639623992</v>
      </c>
      <c r="O268" s="55">
        <f t="shared" si="319"/>
        <v>287.99270814599998</v>
      </c>
      <c r="P268" s="55">
        <f t="shared" si="319"/>
        <v>314.25086682989996</v>
      </c>
    </row>
    <row r="269" spans="1:16" ht="22.5" customHeight="1" x14ac:dyDescent="0.2">
      <c r="A269" s="291"/>
      <c r="B269" s="126" t="s">
        <v>181</v>
      </c>
      <c r="C269" s="120"/>
      <c r="D269" s="55"/>
      <c r="E269" s="121"/>
      <c r="F269" s="120"/>
      <c r="G269" s="120"/>
      <c r="H269" s="120"/>
      <c r="I269" s="120"/>
      <c r="J269" s="120"/>
      <c r="K269" s="120"/>
      <c r="L269" s="120"/>
      <c r="M269" s="120"/>
      <c r="N269" s="120"/>
      <c r="O269" s="120"/>
      <c r="P269" s="120"/>
    </row>
    <row r="270" spans="1:16" ht="22.5" customHeight="1" x14ac:dyDescent="0.2">
      <c r="A270" s="291" t="s">
        <v>600</v>
      </c>
      <c r="B270" s="119" t="s">
        <v>732</v>
      </c>
      <c r="C270" s="120"/>
      <c r="D270" s="55"/>
      <c r="E270" s="121"/>
      <c r="F270" s="120"/>
      <c r="G270" s="120"/>
      <c r="H270" s="120"/>
      <c r="I270" s="120"/>
      <c r="J270" s="120"/>
      <c r="K270" s="120"/>
      <c r="L270" s="120"/>
      <c r="M270" s="120"/>
      <c r="N270" s="120"/>
      <c r="O270" s="120"/>
      <c r="P270" s="120"/>
    </row>
    <row r="271" spans="1:16" ht="22.5" customHeight="1" x14ac:dyDescent="0.2">
      <c r="A271" s="291"/>
      <c r="B271" s="119" t="s">
        <v>355</v>
      </c>
      <c r="C271" s="52">
        <v>231</v>
      </c>
      <c r="D271" s="55">
        <v>319.5</v>
      </c>
      <c r="E271" s="55">
        <v>390</v>
      </c>
      <c r="F271" s="55">
        <f>E271*$G$97+E271</f>
        <v>413.4</v>
      </c>
      <c r="G271" s="55">
        <f>F271*$G$5+F271</f>
        <v>454.74</v>
      </c>
      <c r="H271" s="55">
        <f>G271*$H$73+G271</f>
        <v>500.214</v>
      </c>
      <c r="I271" s="55">
        <f>H271*$I$73+H271</f>
        <v>532.72790999999995</v>
      </c>
      <c r="J271" s="55">
        <f>I271*$J$73+I271</f>
        <v>559.3643055</v>
      </c>
      <c r="K271" s="55">
        <f t="shared" ref="K271" si="320">I271*$K$5+I271</f>
        <v>554.03702639999995</v>
      </c>
      <c r="L271" s="55">
        <f t="shared" ref="L271" si="321">I271*$L$5+I271</f>
        <v>543.38246819999995</v>
      </c>
      <c r="M271" s="55">
        <f t="shared" ref="M271" si="322">J271*$M$5+J271</f>
        <v>592.92616382999995</v>
      </c>
      <c r="N271" s="55">
        <f t="shared" ref="N271:P271" si="323">K271*$N$5+K271</f>
        <v>587.27924798399999</v>
      </c>
      <c r="O271" s="55">
        <f t="shared" si="323"/>
        <v>575.98541629199997</v>
      </c>
      <c r="P271" s="55">
        <f t="shared" si="323"/>
        <v>628.50173365979992</v>
      </c>
    </row>
    <row r="272" spans="1:16" ht="22.5" customHeight="1" thickBot="1" x14ac:dyDescent="0.25">
      <c r="A272" s="292"/>
      <c r="B272" s="128"/>
      <c r="C272" s="60"/>
      <c r="D272" s="58"/>
      <c r="E272" s="136"/>
      <c r="F272" s="136"/>
      <c r="G272" s="136"/>
      <c r="H272" s="136"/>
      <c r="I272" s="136"/>
      <c r="J272" s="136"/>
      <c r="K272" s="136"/>
      <c r="L272" s="136"/>
      <c r="M272" s="136"/>
      <c r="N272" s="136"/>
      <c r="O272" s="136"/>
      <c r="P272" s="136"/>
    </row>
    <row r="273" spans="1:16" ht="26.25" customHeight="1" thickBot="1" x14ac:dyDescent="0.25">
      <c r="B273" s="8" t="s">
        <v>251</v>
      </c>
      <c r="D273" s="452"/>
    </row>
    <row r="274" spans="1:16" ht="49.5" customHeight="1" x14ac:dyDescent="0.2">
      <c r="A274" s="708" t="s">
        <v>238</v>
      </c>
      <c r="B274" s="709"/>
      <c r="C274" s="74" t="s">
        <v>216</v>
      </c>
      <c r="D274" s="54" t="s">
        <v>237</v>
      </c>
      <c r="E274" s="73" t="s">
        <v>237</v>
      </c>
      <c r="F274" s="73" t="s">
        <v>237</v>
      </c>
      <c r="G274" s="73" t="s">
        <v>237</v>
      </c>
      <c r="H274" s="54" t="s">
        <v>237</v>
      </c>
      <c r="I274" s="54" t="s">
        <v>237</v>
      </c>
      <c r="J274" s="54" t="s">
        <v>1230</v>
      </c>
      <c r="K274" s="54" t="s">
        <v>791</v>
      </c>
      <c r="L274" s="54" t="s">
        <v>791</v>
      </c>
      <c r="M274" s="54" t="s">
        <v>1230</v>
      </c>
      <c r="N274" s="54" t="s">
        <v>1230</v>
      </c>
      <c r="O274" s="54" t="s">
        <v>1230</v>
      </c>
      <c r="P274" s="54" t="s">
        <v>1230</v>
      </c>
    </row>
    <row r="275" spans="1:16" ht="23.25" customHeight="1" x14ac:dyDescent="0.2">
      <c r="A275" s="710"/>
      <c r="B275" s="694"/>
      <c r="C275" s="74" t="s">
        <v>218</v>
      </c>
      <c r="D275" s="71" t="s">
        <v>552</v>
      </c>
      <c r="E275" s="71" t="s">
        <v>554</v>
      </c>
      <c r="F275" s="71" t="s">
        <v>566</v>
      </c>
      <c r="G275" s="71" t="s">
        <v>593</v>
      </c>
      <c r="H275" s="71" t="s">
        <v>754</v>
      </c>
      <c r="I275" s="71" t="s">
        <v>772</v>
      </c>
      <c r="J275" s="71" t="s">
        <v>797</v>
      </c>
      <c r="K275" s="71" t="s">
        <v>797</v>
      </c>
      <c r="L275" s="71" t="s">
        <v>797</v>
      </c>
      <c r="M275" s="71" t="s">
        <v>908</v>
      </c>
      <c r="N275" s="71" t="s">
        <v>918</v>
      </c>
      <c r="O275" s="71" t="s">
        <v>1259</v>
      </c>
      <c r="P275" s="71" t="s">
        <v>1260</v>
      </c>
    </row>
    <row r="276" spans="1:16" ht="23.25" customHeight="1" thickBot="1" x14ac:dyDescent="0.25">
      <c r="A276" s="711"/>
      <c r="B276" s="695"/>
      <c r="C276" s="131">
        <v>0.1</v>
      </c>
      <c r="D276" s="56">
        <v>0.06</v>
      </c>
      <c r="E276" s="56">
        <v>0.06</v>
      </c>
      <c r="F276" s="117">
        <v>5.6000000000000001E-2</v>
      </c>
      <c r="G276" s="300">
        <v>0.06</v>
      </c>
      <c r="H276" s="117">
        <v>0.1</v>
      </c>
      <c r="I276" s="117">
        <v>6.5000000000000002E-2</v>
      </c>
      <c r="J276" s="117">
        <v>0.05</v>
      </c>
      <c r="K276" s="117">
        <v>0.04</v>
      </c>
      <c r="L276" s="117">
        <v>0.02</v>
      </c>
      <c r="M276" s="117">
        <v>0.06</v>
      </c>
      <c r="N276" s="117">
        <v>0.06</v>
      </c>
      <c r="O276" s="117">
        <v>0.06</v>
      </c>
      <c r="P276" s="117">
        <v>0.06</v>
      </c>
    </row>
    <row r="277" spans="1:16" ht="24" customHeight="1" x14ac:dyDescent="0.2">
      <c r="A277" s="290"/>
      <c r="B277" s="152"/>
      <c r="C277" s="62"/>
      <c r="D277" s="150"/>
      <c r="E277" s="211"/>
      <c r="F277" s="211"/>
      <c r="G277" s="466"/>
      <c r="H277" s="466"/>
      <c r="I277" s="466"/>
      <c r="J277" s="466"/>
      <c r="K277" s="466"/>
      <c r="L277" s="466"/>
      <c r="M277" s="466"/>
      <c r="N277" s="466"/>
      <c r="O277" s="466"/>
      <c r="P277" s="466"/>
    </row>
    <row r="278" spans="1:16" ht="24" customHeight="1" x14ac:dyDescent="0.2">
      <c r="A278" s="291"/>
      <c r="B278" s="218" t="s">
        <v>788</v>
      </c>
      <c r="C278" s="455"/>
      <c r="D278" s="61"/>
      <c r="E278" s="120"/>
      <c r="F278" s="120"/>
      <c r="G278" s="465"/>
      <c r="H278" s="465"/>
      <c r="I278" s="465"/>
      <c r="J278" s="465"/>
      <c r="K278" s="465"/>
      <c r="L278" s="465"/>
      <c r="M278" s="465"/>
      <c r="N278" s="465"/>
      <c r="O278" s="465"/>
      <c r="P278" s="465"/>
    </row>
    <row r="279" spans="1:16" ht="21.75" customHeight="1" x14ac:dyDescent="0.2">
      <c r="A279" s="291"/>
      <c r="B279" s="193"/>
      <c r="C279" s="90"/>
      <c r="D279" s="61"/>
      <c r="E279" s="120"/>
      <c r="F279" s="120"/>
      <c r="G279" s="465"/>
      <c r="H279" s="465"/>
      <c r="I279" s="465"/>
      <c r="J279" s="465"/>
      <c r="K279" s="465"/>
      <c r="L279" s="465"/>
      <c r="M279" s="465"/>
      <c r="N279" s="465"/>
      <c r="O279" s="465"/>
      <c r="P279" s="465"/>
    </row>
    <row r="280" spans="1:16" ht="21.75" customHeight="1" x14ac:dyDescent="0.2">
      <c r="A280" s="294">
        <v>1</v>
      </c>
      <c r="B280" s="198" t="s">
        <v>738</v>
      </c>
      <c r="C280" s="95"/>
      <c r="D280" s="121"/>
      <c r="E280" s="120"/>
      <c r="F280" s="120"/>
      <c r="G280" s="465"/>
      <c r="H280" s="465"/>
      <c r="I280" s="465"/>
      <c r="J280" s="465"/>
      <c r="K280" s="465"/>
      <c r="L280" s="465"/>
      <c r="M280" s="465"/>
      <c r="N280" s="465"/>
      <c r="O280" s="465"/>
      <c r="P280" s="465"/>
    </row>
    <row r="281" spans="1:16" ht="21.75" customHeight="1" x14ac:dyDescent="0.2">
      <c r="A281" s="291"/>
      <c r="B281" s="198"/>
      <c r="C281" s="95"/>
      <c r="D281" s="121"/>
      <c r="E281" s="120"/>
      <c r="F281" s="120"/>
      <c r="G281" s="465"/>
      <c r="H281" s="465"/>
      <c r="I281" s="465"/>
      <c r="J281" s="465"/>
      <c r="K281" s="465"/>
      <c r="L281" s="465"/>
      <c r="M281" s="465"/>
      <c r="N281" s="465"/>
      <c r="O281" s="465"/>
      <c r="P281" s="465"/>
    </row>
    <row r="282" spans="1:16" ht="21.75" customHeight="1" x14ac:dyDescent="0.2">
      <c r="A282" s="291">
        <v>1.1000000000000001</v>
      </c>
      <c r="B282" s="198" t="s">
        <v>739</v>
      </c>
      <c r="C282" s="215">
        <v>1</v>
      </c>
      <c r="D282" s="435">
        <v>1.6</v>
      </c>
      <c r="E282" s="55">
        <v>1.96</v>
      </c>
      <c r="F282" s="55">
        <f>E282*$G$97+E282</f>
        <v>2.0775999999999999</v>
      </c>
      <c r="G282" s="465">
        <f>F282*$G$5+F282</f>
        <v>2.2853599999999998</v>
      </c>
      <c r="H282" s="55">
        <f>G282*$H$73+G282</f>
        <v>2.5138959999999999</v>
      </c>
      <c r="I282" s="55">
        <f>H282*$I$73+H282</f>
        <v>2.67729924</v>
      </c>
      <c r="J282" s="55">
        <f>I282*$J$73+I282</f>
        <v>2.8111642020000001</v>
      </c>
      <c r="K282" s="55">
        <f t="shared" ref="K282" si="324">I282*$K$5+I282</f>
        <v>2.7843912095999999</v>
      </c>
      <c r="L282" s="55">
        <f t="shared" ref="L282" si="325">I282*$L$5+I282</f>
        <v>2.7308452247999999</v>
      </c>
      <c r="M282" s="55">
        <f t="shared" ref="M282" si="326">J282*$M$5+J282</f>
        <v>2.9798340541199999</v>
      </c>
      <c r="N282" s="55">
        <f t="shared" ref="N282:P282" si="327">K282*$N$5+K282</f>
        <v>2.9514546821759997</v>
      </c>
      <c r="O282" s="55">
        <f t="shared" si="327"/>
        <v>2.8946959382879998</v>
      </c>
      <c r="P282" s="55">
        <f t="shared" si="327"/>
        <v>3.1586240973671997</v>
      </c>
    </row>
    <row r="283" spans="1:16" ht="21.75" customHeight="1" x14ac:dyDescent="0.2">
      <c r="A283" s="291"/>
      <c r="B283" s="198" t="s">
        <v>167</v>
      </c>
      <c r="C283" s="215">
        <v>10</v>
      </c>
      <c r="D283" s="435">
        <v>15.9</v>
      </c>
      <c r="E283" s="55">
        <v>19.440000000000001</v>
      </c>
      <c r="F283" s="55">
        <f>E283*$G$97+E283</f>
        <v>20.606400000000001</v>
      </c>
      <c r="G283" s="55">
        <f>F283*$G$5+F283</f>
        <v>22.66704</v>
      </c>
      <c r="H283" s="55">
        <f>G283*$H$73+G283</f>
        <v>24.933744000000001</v>
      </c>
      <c r="I283" s="55">
        <f>H283*$I$73+H283</f>
        <v>26.554437360000001</v>
      </c>
      <c r="J283" s="55">
        <f>I283*$J$73+I283</f>
        <v>27.882159228000003</v>
      </c>
      <c r="K283" s="55">
        <f t="shared" ref="K283" si="328">I283*$K$5+I283</f>
        <v>27.616614854400002</v>
      </c>
      <c r="L283" s="55">
        <f t="shared" ref="L283" si="329">I283*$L$5+I283</f>
        <v>27.0855261072</v>
      </c>
      <c r="M283" s="55">
        <f t="shared" ref="M283" si="330">J283*$M$5+J283</f>
        <v>29.555088781680002</v>
      </c>
      <c r="N283" s="55">
        <f t="shared" ref="N283:P283" si="331">K283*$N$5+K283</f>
        <v>29.273611745664002</v>
      </c>
      <c r="O283" s="55">
        <f t="shared" si="331"/>
        <v>28.710657673631999</v>
      </c>
      <c r="P283" s="55">
        <f t="shared" si="331"/>
        <v>31.328394108580802</v>
      </c>
    </row>
    <row r="284" spans="1:16" ht="21.75" customHeight="1" x14ac:dyDescent="0.2">
      <c r="A284" s="291"/>
      <c r="B284" s="198"/>
      <c r="C284" s="95"/>
      <c r="D284" s="90"/>
      <c r="E284" s="55"/>
      <c r="F284" s="55"/>
      <c r="G284" s="55"/>
      <c r="H284" s="55"/>
      <c r="I284" s="55"/>
      <c r="J284" s="55"/>
      <c r="K284" s="55"/>
      <c r="L284" s="55"/>
      <c r="M284" s="55"/>
      <c r="N284" s="55"/>
      <c r="O284" s="55"/>
      <c r="P284" s="55"/>
    </row>
    <row r="285" spans="1:16" ht="21.75" customHeight="1" x14ac:dyDescent="0.2">
      <c r="A285" s="291">
        <v>1.2</v>
      </c>
      <c r="B285" s="198" t="s">
        <v>740</v>
      </c>
      <c r="C285" s="215">
        <v>0.5</v>
      </c>
      <c r="D285" s="435">
        <v>1.1000000000000001</v>
      </c>
      <c r="E285" s="55">
        <v>1.38</v>
      </c>
      <c r="F285" s="55">
        <f>E285*$G$97+E285</f>
        <v>1.4627999999999999</v>
      </c>
      <c r="G285" s="55">
        <f>F285*$G$5+F285</f>
        <v>1.6090799999999998</v>
      </c>
      <c r="H285" s="55">
        <f>G285*$H$73+G285</f>
        <v>1.7699879999999999</v>
      </c>
      <c r="I285" s="55">
        <f>H285*$I$73+H285</f>
        <v>1.8850372199999998</v>
      </c>
      <c r="J285" s="55">
        <f>I285*$J$73+I285</f>
        <v>1.9792890809999999</v>
      </c>
      <c r="K285" s="55">
        <f t="shared" ref="K285" si="332">I285*$K$5+I285</f>
        <v>1.9604387087999999</v>
      </c>
      <c r="L285" s="55">
        <f t="shared" ref="L285" si="333">I285*$L$5+I285</f>
        <v>1.9227379643999998</v>
      </c>
      <c r="M285" s="55">
        <f t="shared" ref="M285" si="334">J285*$M$5+J285</f>
        <v>2.0980464258599998</v>
      </c>
      <c r="N285" s="55">
        <f t="shared" ref="N285:P285" si="335">K285*$N$5+K285</f>
        <v>2.0780650313279998</v>
      </c>
      <c r="O285" s="55">
        <f t="shared" si="335"/>
        <v>2.0381022422639998</v>
      </c>
      <c r="P285" s="55">
        <f t="shared" si="335"/>
        <v>2.2239292114115998</v>
      </c>
    </row>
    <row r="286" spans="1:16" ht="21.75" customHeight="1" x14ac:dyDescent="0.2">
      <c r="A286" s="291"/>
      <c r="B286" s="198" t="s">
        <v>167</v>
      </c>
      <c r="C286" s="215">
        <v>5</v>
      </c>
      <c r="D286" s="435">
        <v>10.6</v>
      </c>
      <c r="E286" s="55">
        <v>12.88</v>
      </c>
      <c r="F286" s="55">
        <f>E286*$G$97+E286</f>
        <v>13.652800000000001</v>
      </c>
      <c r="G286" s="55">
        <f>F286*$G$5+F286</f>
        <v>15.018080000000001</v>
      </c>
      <c r="H286" s="55">
        <f>G286*$H$73+G286</f>
        <v>16.519888000000002</v>
      </c>
      <c r="I286" s="55">
        <f>H286*$I$73+H286</f>
        <v>17.593680720000002</v>
      </c>
      <c r="J286" s="55">
        <f>I286*$J$73+I286</f>
        <v>18.473364756000002</v>
      </c>
      <c r="K286" s="55">
        <f t="shared" ref="K286" si="336">I286*$K$5+I286</f>
        <v>18.297427948800003</v>
      </c>
      <c r="L286" s="55">
        <f t="shared" ref="L286" si="337">I286*$L$5+I286</f>
        <v>17.945554334400001</v>
      </c>
      <c r="M286" s="55">
        <f t="shared" ref="M286" si="338">J286*$M$5+J286</f>
        <v>19.581766641360002</v>
      </c>
      <c r="N286" s="55">
        <f t="shared" ref="N286:P286" si="339">K286*$N$5+K286</f>
        <v>19.395273625728002</v>
      </c>
      <c r="O286" s="55">
        <f t="shared" si="339"/>
        <v>19.022287594464</v>
      </c>
      <c r="P286" s="55">
        <f t="shared" si="339"/>
        <v>20.7566726398416</v>
      </c>
    </row>
    <row r="287" spans="1:16" ht="21.75" customHeight="1" x14ac:dyDescent="0.2">
      <c r="A287" s="291"/>
      <c r="B287" s="198"/>
      <c r="C287" s="95"/>
      <c r="D287" s="90"/>
      <c r="E287" s="55"/>
      <c r="F287" s="55"/>
      <c r="G287" s="55"/>
      <c r="H287" s="55"/>
      <c r="I287" s="55"/>
      <c r="J287" s="55"/>
      <c r="K287" s="55"/>
      <c r="L287" s="55"/>
      <c r="M287" s="55"/>
      <c r="N287" s="55"/>
      <c r="O287" s="55"/>
      <c r="P287" s="55"/>
    </row>
    <row r="288" spans="1:16" ht="21.75" customHeight="1" x14ac:dyDescent="0.2">
      <c r="A288" s="291">
        <v>1.3</v>
      </c>
      <c r="B288" s="198" t="s">
        <v>741</v>
      </c>
      <c r="C288" s="215">
        <v>1</v>
      </c>
      <c r="D288" s="435">
        <v>1.6</v>
      </c>
      <c r="E288" s="55">
        <v>1.96</v>
      </c>
      <c r="F288" s="55">
        <f>E288*$G$97+E288</f>
        <v>2.0775999999999999</v>
      </c>
      <c r="G288" s="55">
        <f>F288*$G$5+F288</f>
        <v>2.2853599999999998</v>
      </c>
      <c r="H288" s="55">
        <f>G288*$H$73+G288</f>
        <v>2.5138959999999999</v>
      </c>
      <c r="I288" s="55">
        <f>H288*$I$73+H288</f>
        <v>2.67729924</v>
      </c>
      <c r="J288" s="55">
        <f>I288*$J$73+I288</f>
        <v>2.8111642020000001</v>
      </c>
      <c r="K288" s="55">
        <f t="shared" ref="K288" si="340">I288*$K$5+I288</f>
        <v>2.7843912095999999</v>
      </c>
      <c r="L288" s="55">
        <f t="shared" ref="L288" si="341">I288*$L$5+I288</f>
        <v>2.7308452247999999</v>
      </c>
      <c r="M288" s="55">
        <f t="shared" ref="M288" si="342">J288*$M$5+J288</f>
        <v>2.9798340541199999</v>
      </c>
      <c r="N288" s="55">
        <f t="shared" ref="N288:P288" si="343">K288*$N$5+K288</f>
        <v>2.9514546821759997</v>
      </c>
      <c r="O288" s="55">
        <f t="shared" si="343"/>
        <v>2.8946959382879998</v>
      </c>
      <c r="P288" s="55">
        <f t="shared" si="343"/>
        <v>3.1586240973671997</v>
      </c>
    </row>
    <row r="289" spans="1:16" ht="21.75" customHeight="1" x14ac:dyDescent="0.2">
      <c r="A289" s="291"/>
      <c r="B289" s="198" t="s">
        <v>167</v>
      </c>
      <c r="C289" s="215">
        <v>5</v>
      </c>
      <c r="D289" s="435">
        <v>10.6</v>
      </c>
      <c r="E289" s="55">
        <v>12.88</v>
      </c>
      <c r="F289" s="55">
        <f>E289*$G$97+E289</f>
        <v>13.652800000000001</v>
      </c>
      <c r="G289" s="55">
        <f>F289*$G$5+F289</f>
        <v>15.018080000000001</v>
      </c>
      <c r="H289" s="55">
        <f>G289*$H$73+G289</f>
        <v>16.519888000000002</v>
      </c>
      <c r="I289" s="55">
        <f>H289*$I$73+H289</f>
        <v>17.593680720000002</v>
      </c>
      <c r="J289" s="55">
        <f>I289*$J$73+I289</f>
        <v>18.473364756000002</v>
      </c>
      <c r="K289" s="55">
        <f t="shared" ref="K289" si="344">I289*$K$5+I289</f>
        <v>18.297427948800003</v>
      </c>
      <c r="L289" s="55">
        <f t="shared" ref="L289" si="345">I289*$L$5+I289</f>
        <v>17.945554334400001</v>
      </c>
      <c r="M289" s="55">
        <f t="shared" ref="M289" si="346">J289*$M$5+J289</f>
        <v>19.581766641360002</v>
      </c>
      <c r="N289" s="55">
        <f t="shared" ref="N289:P289" si="347">K289*$N$5+K289</f>
        <v>19.395273625728002</v>
      </c>
      <c r="O289" s="55">
        <f t="shared" si="347"/>
        <v>19.022287594464</v>
      </c>
      <c r="P289" s="55">
        <f t="shared" si="347"/>
        <v>20.7566726398416</v>
      </c>
    </row>
    <row r="290" spans="1:16" ht="21.75" customHeight="1" x14ac:dyDescent="0.2">
      <c r="A290" s="291"/>
      <c r="B290" s="198"/>
      <c r="C290" s="95"/>
      <c r="D290" s="90"/>
      <c r="E290" s="55"/>
      <c r="F290" s="55"/>
      <c r="G290" s="55"/>
      <c r="H290" s="55"/>
      <c r="I290" s="55"/>
      <c r="J290" s="55"/>
      <c r="K290" s="55"/>
      <c r="L290" s="55"/>
      <c r="M290" s="55"/>
      <c r="N290" s="55"/>
      <c r="O290" s="55"/>
      <c r="P290" s="55"/>
    </row>
    <row r="291" spans="1:16" ht="24" customHeight="1" x14ac:dyDescent="0.2">
      <c r="A291" s="291">
        <v>1.4</v>
      </c>
      <c r="B291" s="198" t="s">
        <v>742</v>
      </c>
      <c r="C291" s="215">
        <v>1</v>
      </c>
      <c r="D291" s="435">
        <v>1.6</v>
      </c>
      <c r="E291" s="55">
        <v>1.96</v>
      </c>
      <c r="F291" s="55">
        <f>E291*$G$97+E291</f>
        <v>2.0775999999999999</v>
      </c>
      <c r="G291" s="55">
        <f>F291*$G$5+F291</f>
        <v>2.2853599999999998</v>
      </c>
      <c r="H291" s="55">
        <f>G291*$H$73+G291</f>
        <v>2.5138959999999999</v>
      </c>
      <c r="I291" s="55">
        <f>H291*$I$73+H291</f>
        <v>2.67729924</v>
      </c>
      <c r="J291" s="55">
        <f>I291*$J$73+I291</f>
        <v>2.8111642020000001</v>
      </c>
      <c r="K291" s="55">
        <f t="shared" ref="K291" si="348">I291*$K$5+I291</f>
        <v>2.7843912095999999</v>
      </c>
      <c r="L291" s="55">
        <f t="shared" ref="L291" si="349">I291*$L$5+I291</f>
        <v>2.7308452247999999</v>
      </c>
      <c r="M291" s="55">
        <f t="shared" ref="M291" si="350">J291*$M$5+J291</f>
        <v>2.9798340541199999</v>
      </c>
      <c r="N291" s="55">
        <f t="shared" ref="N291:P291" si="351">K291*$N$5+K291</f>
        <v>2.9514546821759997</v>
      </c>
      <c r="O291" s="55">
        <f t="shared" si="351"/>
        <v>2.8946959382879998</v>
      </c>
      <c r="P291" s="55">
        <f t="shared" si="351"/>
        <v>3.1586240973671997</v>
      </c>
    </row>
    <row r="292" spans="1:16" ht="24" customHeight="1" x14ac:dyDescent="0.2">
      <c r="A292" s="291"/>
      <c r="B292" s="198" t="s">
        <v>167</v>
      </c>
      <c r="C292" s="215">
        <v>10</v>
      </c>
      <c r="D292" s="435">
        <v>15.9</v>
      </c>
      <c r="E292" s="55">
        <v>19.440000000000001</v>
      </c>
      <c r="F292" s="55">
        <f>E292*$G$97+E292</f>
        <v>20.606400000000001</v>
      </c>
      <c r="G292" s="55">
        <f>F292*$G$5+F292</f>
        <v>22.66704</v>
      </c>
      <c r="H292" s="55">
        <f>G292*$H$73+G292</f>
        <v>24.933744000000001</v>
      </c>
      <c r="I292" s="55">
        <f>H292*$I$73+H292</f>
        <v>26.554437360000001</v>
      </c>
      <c r="J292" s="55">
        <f>I292*$J$73+I292</f>
        <v>27.882159228000003</v>
      </c>
      <c r="K292" s="55">
        <f t="shared" ref="K292" si="352">I292*$K$5+I292</f>
        <v>27.616614854400002</v>
      </c>
      <c r="L292" s="55">
        <f t="shared" ref="L292" si="353">I292*$L$5+I292</f>
        <v>27.0855261072</v>
      </c>
      <c r="M292" s="55">
        <f t="shared" ref="M292" si="354">J292*$M$5+J292</f>
        <v>29.555088781680002</v>
      </c>
      <c r="N292" s="55">
        <f t="shared" ref="N292:P292" si="355">K292*$N$5+K292</f>
        <v>29.273611745664002</v>
      </c>
      <c r="O292" s="55">
        <f t="shared" si="355"/>
        <v>28.710657673631999</v>
      </c>
      <c r="P292" s="55">
        <f t="shared" si="355"/>
        <v>31.328394108580802</v>
      </c>
    </row>
    <row r="293" spans="1:16" ht="21" customHeight="1" x14ac:dyDescent="0.2">
      <c r="A293" s="291"/>
      <c r="B293" s="198"/>
      <c r="C293" s="95"/>
      <c r="D293" s="90"/>
      <c r="E293" s="121"/>
      <c r="F293" s="121"/>
      <c r="G293" s="120"/>
      <c r="H293" s="120"/>
      <c r="I293" s="120"/>
      <c r="J293" s="120"/>
      <c r="K293" s="120"/>
      <c r="L293" s="120"/>
      <c r="M293" s="120"/>
      <c r="N293" s="120"/>
      <c r="O293" s="120"/>
      <c r="P293" s="120"/>
    </row>
    <row r="294" spans="1:16" ht="21" customHeight="1" x14ac:dyDescent="0.2">
      <c r="A294" s="291">
        <v>1.5</v>
      </c>
      <c r="B294" s="198" t="s">
        <v>743</v>
      </c>
      <c r="C294" s="96" t="s">
        <v>0</v>
      </c>
      <c r="D294" s="127" t="s">
        <v>0</v>
      </c>
      <c r="E294" s="130" t="s">
        <v>0</v>
      </c>
      <c r="F294" s="130" t="s">
        <v>0</v>
      </c>
      <c r="G294" s="130" t="s">
        <v>0</v>
      </c>
      <c r="H294" s="130" t="s">
        <v>0</v>
      </c>
      <c r="I294" s="130" t="s">
        <v>0</v>
      </c>
      <c r="J294" s="130" t="s">
        <v>0</v>
      </c>
      <c r="K294" s="130" t="s">
        <v>0</v>
      </c>
      <c r="L294" s="130" t="s">
        <v>0</v>
      </c>
      <c r="M294" s="130" t="s">
        <v>0</v>
      </c>
      <c r="N294" s="130" t="s">
        <v>0</v>
      </c>
      <c r="O294" s="130" t="s">
        <v>0</v>
      </c>
      <c r="P294" s="130" t="s">
        <v>0</v>
      </c>
    </row>
    <row r="295" spans="1:16" ht="21" customHeight="1" x14ac:dyDescent="0.2">
      <c r="A295" s="291"/>
      <c r="B295" s="198"/>
      <c r="C295" s="95"/>
      <c r="D295" s="130"/>
      <c r="E295" s="121"/>
      <c r="F295" s="121"/>
      <c r="G295" s="120"/>
      <c r="H295" s="120"/>
      <c r="I295" s="120"/>
      <c r="J295" s="120"/>
      <c r="K295" s="120"/>
      <c r="L295" s="120"/>
      <c r="M295" s="120"/>
      <c r="N295" s="120"/>
      <c r="O295" s="120"/>
      <c r="P295" s="120"/>
    </row>
    <row r="296" spans="1:16" ht="21" customHeight="1" x14ac:dyDescent="0.2">
      <c r="A296" s="294">
        <v>2</v>
      </c>
      <c r="B296" s="198" t="s">
        <v>744</v>
      </c>
      <c r="C296" s="95"/>
      <c r="D296" s="121"/>
      <c r="E296" s="121"/>
      <c r="F296" s="121"/>
      <c r="G296" s="120"/>
      <c r="H296" s="120"/>
      <c r="I296" s="120"/>
      <c r="J296" s="120"/>
      <c r="K296" s="120"/>
      <c r="L296" s="120"/>
      <c r="M296" s="120"/>
      <c r="N296" s="120"/>
      <c r="O296" s="120"/>
      <c r="P296" s="120"/>
    </row>
    <row r="297" spans="1:16" ht="21" customHeight="1" x14ac:dyDescent="0.2">
      <c r="A297" s="291"/>
      <c r="B297" s="198"/>
      <c r="C297" s="95"/>
      <c r="D297" s="121"/>
      <c r="E297" s="121"/>
      <c r="F297" s="121"/>
      <c r="G297" s="120"/>
      <c r="H297" s="120"/>
      <c r="I297" s="120"/>
      <c r="J297" s="120"/>
      <c r="K297" s="120"/>
      <c r="L297" s="120"/>
      <c r="M297" s="120"/>
      <c r="N297" s="120"/>
      <c r="O297" s="120"/>
      <c r="P297" s="120"/>
    </row>
    <row r="298" spans="1:16" ht="21" customHeight="1" x14ac:dyDescent="0.2">
      <c r="A298" s="291">
        <v>2.1</v>
      </c>
      <c r="B298" s="198" t="s">
        <v>745</v>
      </c>
      <c r="C298" s="215">
        <v>2</v>
      </c>
      <c r="D298" s="435">
        <v>2.7</v>
      </c>
      <c r="E298" s="55">
        <v>3.34</v>
      </c>
      <c r="F298" s="55">
        <f>E298*$G$97+E298</f>
        <v>3.5404</v>
      </c>
      <c r="G298" s="55">
        <f>F298*$G$5+F298</f>
        <v>3.8944399999999999</v>
      </c>
      <c r="H298" s="55">
        <f>G298*$H$73+G298</f>
        <v>4.2838839999999996</v>
      </c>
      <c r="I298" s="55">
        <f>H298*$I$73+H298</f>
        <v>4.5623364599999991</v>
      </c>
      <c r="J298" s="55">
        <f>I298*$J$73+I298</f>
        <v>4.7904532829999988</v>
      </c>
      <c r="K298" s="55">
        <f t="shared" ref="K298" si="356">I298*$K$5+I298</f>
        <v>4.7448299183999989</v>
      </c>
      <c r="L298" s="55">
        <f t="shared" ref="L298" si="357">I298*$L$5+I298</f>
        <v>4.653583189199999</v>
      </c>
      <c r="M298" s="55">
        <f t="shared" ref="M298" si="358">J298*$M$5+J298</f>
        <v>5.0778804799799984</v>
      </c>
      <c r="N298" s="55">
        <f t="shared" ref="N298:P298" si="359">K298*$N$5+K298</f>
        <v>5.0295197135039986</v>
      </c>
      <c r="O298" s="55">
        <f t="shared" si="359"/>
        <v>4.9327981805519991</v>
      </c>
      <c r="P298" s="55">
        <f t="shared" si="359"/>
        <v>5.3825533087787978</v>
      </c>
    </row>
    <row r="299" spans="1:16" ht="21" customHeight="1" x14ac:dyDescent="0.2">
      <c r="A299" s="291"/>
      <c r="B299" s="198" t="s">
        <v>167</v>
      </c>
      <c r="C299" s="215">
        <v>10</v>
      </c>
      <c r="D299" s="435">
        <v>15.9</v>
      </c>
      <c r="E299" s="55">
        <v>19.440000000000001</v>
      </c>
      <c r="F299" s="55">
        <f>E299*$G$97+E299</f>
        <v>20.606400000000001</v>
      </c>
      <c r="G299" s="55">
        <f>F299*$G$5+F299</f>
        <v>22.66704</v>
      </c>
      <c r="H299" s="55">
        <f>G299*$H$73+G299</f>
        <v>24.933744000000001</v>
      </c>
      <c r="I299" s="55">
        <f>H299*$I$73+H299</f>
        <v>26.554437360000001</v>
      </c>
      <c r="J299" s="55">
        <f>I299*$J$73+I299</f>
        <v>27.882159228000003</v>
      </c>
      <c r="K299" s="55">
        <f t="shared" ref="K299" si="360">I299*$K$5+I299</f>
        <v>27.616614854400002</v>
      </c>
      <c r="L299" s="55">
        <f t="shared" ref="L299" si="361">I299*$L$5+I299</f>
        <v>27.0855261072</v>
      </c>
      <c r="M299" s="55">
        <f t="shared" ref="M299" si="362">J299*$M$5+J299</f>
        <v>29.555088781680002</v>
      </c>
      <c r="N299" s="55">
        <f t="shared" ref="N299:P299" si="363">K299*$N$5+K299</f>
        <v>29.273611745664002</v>
      </c>
      <c r="O299" s="55">
        <f t="shared" si="363"/>
        <v>28.710657673631999</v>
      </c>
      <c r="P299" s="55">
        <f t="shared" si="363"/>
        <v>31.328394108580802</v>
      </c>
    </row>
    <row r="300" spans="1:16" ht="21" customHeight="1" x14ac:dyDescent="0.2">
      <c r="A300" s="291"/>
      <c r="B300" s="119"/>
      <c r="C300" s="52"/>
      <c r="D300" s="61"/>
      <c r="E300" s="55"/>
      <c r="F300" s="55"/>
      <c r="G300" s="55"/>
      <c r="H300" s="55"/>
      <c r="I300" s="55"/>
      <c r="J300" s="55"/>
      <c r="K300" s="55"/>
      <c r="L300" s="55"/>
      <c r="M300" s="55"/>
      <c r="N300" s="55"/>
      <c r="O300" s="55"/>
      <c r="P300" s="55"/>
    </row>
    <row r="301" spans="1:16" ht="21" customHeight="1" x14ac:dyDescent="0.2">
      <c r="A301" s="291">
        <v>2.2000000000000002</v>
      </c>
      <c r="B301" s="198" t="s">
        <v>746</v>
      </c>
      <c r="C301" s="215">
        <v>1</v>
      </c>
      <c r="D301" s="435">
        <v>2.1</v>
      </c>
      <c r="E301" s="55">
        <v>2.5299999999999998</v>
      </c>
      <c r="F301" s="55">
        <f>E301*$G$97+E301</f>
        <v>2.6818</v>
      </c>
      <c r="G301" s="55">
        <f>F301*$G$5+F301</f>
        <v>2.94998</v>
      </c>
      <c r="H301" s="55">
        <f>G301*$H$73+G301</f>
        <v>3.2449780000000001</v>
      </c>
      <c r="I301" s="55">
        <f>H301*$I$73+H301</f>
        <v>3.45590157</v>
      </c>
      <c r="J301" s="55">
        <f>I301*$J$73+I301</f>
        <v>3.6286966485000001</v>
      </c>
      <c r="K301" s="55">
        <f t="shared" ref="K301" si="364">I301*$K$5+I301</f>
        <v>3.5941376327999999</v>
      </c>
      <c r="L301" s="55">
        <f t="shared" ref="L301" si="365">I301*$L$5+I301</f>
        <v>3.5250196013999999</v>
      </c>
      <c r="M301" s="55">
        <f t="shared" ref="M301" si="366">J301*$M$5+J301</f>
        <v>3.8464184474100001</v>
      </c>
      <c r="N301" s="55">
        <f t="shared" ref="N301:P301" si="367">K301*$N$5+K301</f>
        <v>3.809785890768</v>
      </c>
      <c r="O301" s="55">
        <f t="shared" si="367"/>
        <v>3.7365207774839999</v>
      </c>
      <c r="P301" s="55">
        <f t="shared" si="367"/>
        <v>4.0772035542546003</v>
      </c>
    </row>
    <row r="302" spans="1:16" ht="21" customHeight="1" x14ac:dyDescent="0.2">
      <c r="A302" s="291"/>
      <c r="B302" s="198" t="s">
        <v>167</v>
      </c>
      <c r="C302" s="215">
        <v>5</v>
      </c>
      <c r="D302" s="435">
        <v>10.6</v>
      </c>
      <c r="E302" s="55">
        <v>12.88</v>
      </c>
      <c r="F302" s="55">
        <f>E302*$G$97+E302</f>
        <v>13.652800000000001</v>
      </c>
      <c r="G302" s="55">
        <f>F302*$G$5+F302</f>
        <v>15.018080000000001</v>
      </c>
      <c r="H302" s="55">
        <f>G302*$H$73+G302</f>
        <v>16.519888000000002</v>
      </c>
      <c r="I302" s="55">
        <f>H302*$I$73+H302</f>
        <v>17.593680720000002</v>
      </c>
      <c r="J302" s="55">
        <f>I302*$J$73+I302</f>
        <v>18.473364756000002</v>
      </c>
      <c r="K302" s="55">
        <f t="shared" ref="K302" si="368">I302*$K$5+I302</f>
        <v>18.297427948800003</v>
      </c>
      <c r="L302" s="55">
        <f t="shared" ref="L302" si="369">I302*$L$5+I302</f>
        <v>17.945554334400001</v>
      </c>
      <c r="M302" s="55">
        <f t="shared" ref="M302" si="370">J302*$M$5+J302</f>
        <v>19.581766641360002</v>
      </c>
      <c r="N302" s="55">
        <f t="shared" ref="N302:P302" si="371">K302*$N$5+K302</f>
        <v>19.395273625728002</v>
      </c>
      <c r="O302" s="55">
        <f t="shared" si="371"/>
        <v>19.022287594464</v>
      </c>
      <c r="P302" s="55">
        <f t="shared" si="371"/>
        <v>20.7566726398416</v>
      </c>
    </row>
    <row r="303" spans="1:16" ht="21" customHeight="1" x14ac:dyDescent="0.2">
      <c r="A303" s="291"/>
      <c r="B303" s="198"/>
      <c r="C303" s="95"/>
      <c r="D303" s="90"/>
      <c r="E303" s="55"/>
      <c r="F303" s="55"/>
      <c r="G303" s="55"/>
      <c r="H303" s="55"/>
      <c r="I303" s="55"/>
      <c r="J303" s="55"/>
      <c r="K303" s="55"/>
      <c r="L303" s="55"/>
      <c r="M303" s="55"/>
      <c r="N303" s="55"/>
      <c r="O303" s="55"/>
      <c r="P303" s="55"/>
    </row>
    <row r="304" spans="1:16" ht="21" customHeight="1" x14ac:dyDescent="0.2">
      <c r="A304" s="294">
        <v>3</v>
      </c>
      <c r="B304" s="198" t="s">
        <v>747</v>
      </c>
      <c r="C304" s="215">
        <v>10</v>
      </c>
      <c r="D304" s="435">
        <v>21.2</v>
      </c>
      <c r="E304" s="55">
        <v>25.88</v>
      </c>
      <c r="F304" s="55">
        <f>E304*$G$97+E304</f>
        <v>27.4328</v>
      </c>
      <c r="G304" s="55">
        <f>F304*$G$5+F304</f>
        <v>30.176079999999999</v>
      </c>
      <c r="H304" s="55">
        <f>G304*$H$73+G304</f>
        <v>33.193688000000002</v>
      </c>
      <c r="I304" s="55">
        <f>H304*$I$73+H304</f>
        <v>35.351277719999999</v>
      </c>
      <c r="J304" s="55">
        <f>I304*$J$73+I304</f>
        <v>37.118841605999997</v>
      </c>
      <c r="K304" s="55">
        <f t="shared" ref="K304" si="372">I304*$K$5+I304</f>
        <v>36.765328828800001</v>
      </c>
      <c r="L304" s="55">
        <f t="shared" ref="L304" si="373">I304*$L$5+I304</f>
        <v>36.058303274399996</v>
      </c>
      <c r="M304" s="55">
        <f t="shared" ref="M304" si="374">J304*$M$5+J304</f>
        <v>39.345972102359994</v>
      </c>
      <c r="N304" s="55">
        <f t="shared" ref="N304:P304" si="375">K304*$N$5+K304</f>
        <v>38.971248558528004</v>
      </c>
      <c r="O304" s="55">
        <f t="shared" si="375"/>
        <v>38.221801470863994</v>
      </c>
      <c r="P304" s="55">
        <f t="shared" si="375"/>
        <v>41.706730428501594</v>
      </c>
    </row>
    <row r="305" spans="1:16" ht="21" customHeight="1" x14ac:dyDescent="0.2">
      <c r="A305" s="291"/>
      <c r="B305" s="198"/>
      <c r="C305" s="95"/>
      <c r="D305" s="90"/>
      <c r="E305" s="55"/>
      <c r="F305" s="55"/>
      <c r="G305" s="55"/>
      <c r="H305" s="55"/>
      <c r="I305" s="55"/>
      <c r="J305" s="55"/>
      <c r="K305" s="55"/>
      <c r="L305" s="55"/>
      <c r="M305" s="55"/>
      <c r="N305" s="55"/>
      <c r="O305" s="55"/>
      <c r="P305" s="55"/>
    </row>
    <row r="306" spans="1:16" ht="21" customHeight="1" x14ac:dyDescent="0.2">
      <c r="A306" s="294">
        <v>4</v>
      </c>
      <c r="B306" s="198" t="s">
        <v>748</v>
      </c>
      <c r="C306" s="95"/>
      <c r="D306" s="90"/>
      <c r="E306" s="55"/>
      <c r="F306" s="55"/>
      <c r="G306" s="55"/>
      <c r="H306" s="55"/>
      <c r="I306" s="55"/>
      <c r="J306" s="55"/>
      <c r="K306" s="55"/>
      <c r="L306" s="55"/>
      <c r="M306" s="55"/>
      <c r="N306" s="55"/>
      <c r="O306" s="55"/>
      <c r="P306" s="55"/>
    </row>
    <row r="307" spans="1:16" ht="21" customHeight="1" x14ac:dyDescent="0.2">
      <c r="A307" s="291"/>
      <c r="B307" s="198" t="s">
        <v>168</v>
      </c>
      <c r="C307" s="215">
        <v>5</v>
      </c>
      <c r="D307" s="435">
        <v>10.6</v>
      </c>
      <c r="E307" s="55">
        <v>12.88</v>
      </c>
      <c r="F307" s="55">
        <f>E307*$G$97+E307</f>
        <v>13.652800000000001</v>
      </c>
      <c r="G307" s="55">
        <f>F307*$G$5+F307</f>
        <v>15.018080000000001</v>
      </c>
      <c r="H307" s="55">
        <f>G307*$H$73+G307</f>
        <v>16.519888000000002</v>
      </c>
      <c r="I307" s="55">
        <f>H307*$I$73+H307</f>
        <v>17.593680720000002</v>
      </c>
      <c r="J307" s="55">
        <f>I307*$J$73+I307</f>
        <v>18.473364756000002</v>
      </c>
      <c r="K307" s="55">
        <f t="shared" ref="K307" si="376">I307*$K$5+I307</f>
        <v>18.297427948800003</v>
      </c>
      <c r="L307" s="55">
        <f t="shared" ref="L307" si="377">I307*$L$5+I307</f>
        <v>17.945554334400001</v>
      </c>
      <c r="M307" s="55">
        <f t="shared" ref="M307" si="378">J307*$M$5+J307</f>
        <v>19.581766641360002</v>
      </c>
      <c r="N307" s="55">
        <f t="shared" ref="N307:P307" si="379">K307*$N$5+K307</f>
        <v>19.395273625728002</v>
      </c>
      <c r="O307" s="55">
        <f t="shared" si="379"/>
        <v>19.022287594464</v>
      </c>
      <c r="P307" s="55">
        <f t="shared" si="379"/>
        <v>20.7566726398416</v>
      </c>
    </row>
    <row r="308" spans="1:16" ht="21" customHeight="1" x14ac:dyDescent="0.2">
      <c r="A308" s="291"/>
      <c r="B308" s="198"/>
      <c r="C308" s="95"/>
      <c r="D308" s="90"/>
      <c r="E308" s="55"/>
      <c r="F308" s="55"/>
      <c r="G308" s="55"/>
      <c r="H308" s="55"/>
      <c r="I308" s="55"/>
      <c r="J308" s="55"/>
      <c r="K308" s="55"/>
      <c r="L308" s="55"/>
      <c r="M308" s="55"/>
      <c r="N308" s="55"/>
      <c r="O308" s="55"/>
      <c r="P308" s="55"/>
    </row>
    <row r="309" spans="1:16" ht="21" customHeight="1" x14ac:dyDescent="0.2">
      <c r="A309" s="294">
        <v>5</v>
      </c>
      <c r="B309" s="198" t="s">
        <v>749</v>
      </c>
      <c r="C309" s="215">
        <v>0.7</v>
      </c>
      <c r="D309" s="435">
        <v>1.1000000000000001</v>
      </c>
      <c r="E309" s="55">
        <v>1.38</v>
      </c>
      <c r="F309" s="55">
        <f>E309*$G$97+E309</f>
        <v>1.4627999999999999</v>
      </c>
      <c r="G309" s="55">
        <f>F309*$G$5+F309</f>
        <v>1.6090799999999998</v>
      </c>
      <c r="H309" s="55">
        <f>G309*$H$73+G309</f>
        <v>1.7699879999999999</v>
      </c>
      <c r="I309" s="55">
        <f>H309*$I$73+H309</f>
        <v>1.8850372199999998</v>
      </c>
      <c r="J309" s="55">
        <f>I309*$J$73+I309</f>
        <v>1.9792890809999999</v>
      </c>
      <c r="K309" s="55">
        <f t="shared" ref="K309" si="380">I309*$K$5+I309</f>
        <v>1.9604387087999999</v>
      </c>
      <c r="L309" s="55">
        <f t="shared" ref="L309" si="381">I309*$L$5+I309</f>
        <v>1.9227379643999998</v>
      </c>
      <c r="M309" s="55">
        <f t="shared" ref="M309" si="382">J309*$M$5+J309</f>
        <v>2.0980464258599998</v>
      </c>
      <c r="N309" s="55">
        <f t="shared" ref="N309:P309" si="383">K309*$N$5+K309</f>
        <v>2.0780650313279998</v>
      </c>
      <c r="O309" s="55">
        <f t="shared" si="383"/>
        <v>2.0381022422639998</v>
      </c>
      <c r="P309" s="55">
        <f t="shared" si="383"/>
        <v>2.2239292114115998</v>
      </c>
    </row>
    <row r="310" spans="1:16" ht="21" customHeight="1" x14ac:dyDescent="0.2">
      <c r="A310" s="291"/>
      <c r="B310" s="198" t="s">
        <v>343</v>
      </c>
      <c r="C310" s="215">
        <v>1.4</v>
      </c>
      <c r="D310" s="435">
        <v>1.6</v>
      </c>
      <c r="E310" s="55">
        <v>2</v>
      </c>
      <c r="F310" s="55">
        <f>ROUND(E310*$G$5+E310,1)</f>
        <v>2.2000000000000002</v>
      </c>
      <c r="G310" s="55">
        <f>F310*$G$5+F310</f>
        <v>2.4200000000000004</v>
      </c>
      <c r="H310" s="55">
        <f>G310*$H$73+G310</f>
        <v>2.6620000000000004</v>
      </c>
      <c r="I310" s="55">
        <f>H310*$I$73+H310</f>
        <v>2.8350300000000006</v>
      </c>
      <c r="J310" s="55">
        <f>I310*$J$73+I310</f>
        <v>2.9767815000000004</v>
      </c>
      <c r="K310" s="55">
        <f t="shared" ref="K310" si="384">I310*$K$5+I310</f>
        <v>2.9484312000000008</v>
      </c>
      <c r="L310" s="55">
        <f t="shared" ref="L310" si="385">I310*$L$5+I310</f>
        <v>2.8917306000000007</v>
      </c>
      <c r="M310" s="55">
        <f t="shared" ref="M310" si="386">J310*$M$5+J310</f>
        <v>3.1553883900000006</v>
      </c>
      <c r="N310" s="55">
        <f t="shared" ref="N310:P310" si="387">K310*$N$5+K310</f>
        <v>3.1253370720000007</v>
      </c>
      <c r="O310" s="55">
        <f t="shared" si="387"/>
        <v>3.0652344360000008</v>
      </c>
      <c r="P310" s="55">
        <f t="shared" si="387"/>
        <v>3.3447116934000007</v>
      </c>
    </row>
    <row r="311" spans="1:16" ht="21" customHeight="1" x14ac:dyDescent="0.2">
      <c r="A311" s="291"/>
      <c r="B311" s="198"/>
      <c r="C311" s="95"/>
      <c r="D311" s="61"/>
      <c r="E311" s="55"/>
      <c r="F311" s="55"/>
      <c r="G311" s="55"/>
      <c r="H311" s="55"/>
      <c r="I311" s="55"/>
      <c r="J311" s="55"/>
      <c r="K311" s="55"/>
      <c r="L311" s="55"/>
      <c r="M311" s="55"/>
      <c r="N311" s="55"/>
      <c r="O311" s="55"/>
      <c r="P311" s="55"/>
    </row>
    <row r="312" spans="1:16" ht="24" customHeight="1" x14ac:dyDescent="0.2">
      <c r="A312" s="291"/>
      <c r="B312" s="198" t="s">
        <v>413</v>
      </c>
      <c r="C312" s="95"/>
      <c r="D312" s="121">
        <v>127.2</v>
      </c>
      <c r="E312" s="55">
        <v>155.02000000000001</v>
      </c>
      <c r="F312" s="55">
        <f>E312*$G$97+E312</f>
        <v>164.3212</v>
      </c>
      <c r="G312" s="55">
        <f>F312*$G$5+F312</f>
        <v>180.75332</v>
      </c>
      <c r="H312" s="55">
        <f>G312*$H$73+G312</f>
        <v>198.82865200000001</v>
      </c>
      <c r="I312" s="55">
        <f>H312*$I$73+H312</f>
        <v>211.75251438000001</v>
      </c>
      <c r="J312" s="55">
        <f>I312*$J$73+I312</f>
        <v>222.340140099</v>
      </c>
      <c r="K312" s="55">
        <f t="shared" ref="K312" si="388">I312*$K$5+I312</f>
        <v>220.22261495520002</v>
      </c>
      <c r="L312" s="55">
        <f t="shared" ref="L312" si="389">I312*$L$5+I312</f>
        <v>215.9875646676</v>
      </c>
      <c r="M312" s="55">
        <f t="shared" ref="M312" si="390">J312*$M$5+J312</f>
        <v>235.68054850493999</v>
      </c>
      <c r="N312" s="55">
        <f t="shared" ref="N312:P312" si="391">K312*$N$5+K312</f>
        <v>233.43597185251201</v>
      </c>
      <c r="O312" s="55">
        <f t="shared" si="391"/>
        <v>228.94681854765599</v>
      </c>
      <c r="P312" s="55">
        <f t="shared" si="391"/>
        <v>249.8213814152364</v>
      </c>
    </row>
    <row r="313" spans="1:16" ht="24" customHeight="1" x14ac:dyDescent="0.2">
      <c r="A313" s="291"/>
      <c r="B313" s="198" t="s">
        <v>414</v>
      </c>
      <c r="C313" s="95"/>
      <c r="D313" s="435"/>
      <c r="E313" s="55"/>
      <c r="F313" s="55"/>
      <c r="G313" s="55"/>
      <c r="H313" s="55"/>
      <c r="I313" s="55"/>
      <c r="J313" s="55"/>
      <c r="K313" s="55"/>
      <c r="L313" s="55"/>
      <c r="M313" s="55"/>
      <c r="N313" s="55"/>
      <c r="O313" s="55"/>
      <c r="P313" s="55"/>
    </row>
    <row r="314" spans="1:16" ht="21" customHeight="1" x14ac:dyDescent="0.2">
      <c r="A314" s="291"/>
      <c r="B314" s="198"/>
      <c r="C314" s="95"/>
      <c r="D314" s="121"/>
      <c r="E314" s="120"/>
      <c r="F314" s="120"/>
      <c r="G314" s="120"/>
      <c r="H314" s="120"/>
      <c r="I314" s="120"/>
      <c r="J314" s="120"/>
      <c r="K314" s="120"/>
      <c r="L314" s="120"/>
      <c r="M314" s="120"/>
      <c r="N314" s="120"/>
      <c r="O314" s="120"/>
      <c r="P314" s="120"/>
    </row>
    <row r="315" spans="1:16" ht="24" customHeight="1" x14ac:dyDescent="0.2">
      <c r="A315" s="291"/>
      <c r="B315" s="198" t="s">
        <v>494</v>
      </c>
      <c r="C315" s="95"/>
      <c r="D315" s="121">
        <v>196.1</v>
      </c>
      <c r="E315" s="55">
        <v>239.09</v>
      </c>
      <c r="F315" s="55">
        <f>E315*$G$97+E315</f>
        <v>253.43540000000002</v>
      </c>
      <c r="G315" s="55">
        <f>F315*$G$5+F315</f>
        <v>278.77894000000003</v>
      </c>
      <c r="H315" s="55">
        <f>G315*$H$73+G315</f>
        <v>306.65683400000006</v>
      </c>
      <c r="I315" s="55">
        <f>H315*$I$73+H315</f>
        <v>326.58952821000008</v>
      </c>
      <c r="J315" s="55">
        <f>I315*$J$73+I315</f>
        <v>342.91900462050006</v>
      </c>
      <c r="K315" s="55">
        <f t="shared" ref="K315" si="392">I315*$K$5+I315</f>
        <v>339.6531093384001</v>
      </c>
      <c r="L315" s="55">
        <f t="shared" ref="L315" si="393">I315*$L$5+I315</f>
        <v>333.12131877420006</v>
      </c>
      <c r="M315" s="55">
        <f t="shared" ref="M315" si="394">J315*$M$5+J315</f>
        <v>363.49414489773005</v>
      </c>
      <c r="N315" s="55">
        <f t="shared" ref="N315:P315" si="395">K315*$N$5+K315</f>
        <v>360.03229589870409</v>
      </c>
      <c r="O315" s="55">
        <f t="shared" si="395"/>
        <v>353.10859790065206</v>
      </c>
      <c r="P315" s="55">
        <f t="shared" si="395"/>
        <v>385.30379359159383</v>
      </c>
    </row>
    <row r="316" spans="1:16" ht="21" customHeight="1" x14ac:dyDescent="0.2">
      <c r="A316" s="291"/>
      <c r="B316" s="198"/>
      <c r="C316" s="95"/>
      <c r="D316" s="61"/>
      <c r="E316" s="120"/>
      <c r="F316" s="120"/>
      <c r="G316" s="120"/>
      <c r="H316" s="120"/>
      <c r="I316" s="120"/>
      <c r="J316" s="120"/>
      <c r="K316" s="120"/>
      <c r="L316" s="120"/>
      <c r="M316" s="120"/>
      <c r="N316" s="120"/>
      <c r="O316" s="120"/>
      <c r="P316" s="120"/>
    </row>
    <row r="317" spans="1:16" ht="48" customHeight="1" x14ac:dyDescent="0.2">
      <c r="A317" s="291"/>
      <c r="B317" s="198" t="s">
        <v>495</v>
      </c>
      <c r="C317" s="95"/>
      <c r="D317" s="74" t="s">
        <v>496</v>
      </c>
      <c r="E317" s="141" t="s">
        <v>496</v>
      </c>
      <c r="F317" s="139" t="s">
        <v>496</v>
      </c>
      <c r="G317" s="139" t="s">
        <v>496</v>
      </c>
      <c r="H317" s="139" t="s">
        <v>496</v>
      </c>
      <c r="I317" s="139" t="s">
        <v>496</v>
      </c>
      <c r="J317" s="139" t="s">
        <v>496</v>
      </c>
      <c r="K317" s="139" t="s">
        <v>496</v>
      </c>
      <c r="L317" s="139" t="s">
        <v>496</v>
      </c>
      <c r="M317" s="139" t="s">
        <v>496</v>
      </c>
      <c r="N317" s="139" t="s">
        <v>496</v>
      </c>
      <c r="O317" s="139" t="s">
        <v>496</v>
      </c>
      <c r="P317" s="139" t="s">
        <v>496</v>
      </c>
    </row>
    <row r="318" spans="1:16" ht="24" customHeight="1" x14ac:dyDescent="0.2">
      <c r="A318" s="291"/>
      <c r="B318" s="198" t="s">
        <v>497</v>
      </c>
      <c r="C318" s="95"/>
      <c r="D318" s="224" t="s">
        <v>498</v>
      </c>
      <c r="E318" s="283" t="s">
        <v>498</v>
      </c>
      <c r="F318" s="121" t="s">
        <v>498</v>
      </c>
      <c r="G318" s="121" t="s">
        <v>498</v>
      </c>
      <c r="H318" s="121" t="s">
        <v>498</v>
      </c>
      <c r="I318" s="121" t="s">
        <v>498</v>
      </c>
      <c r="J318" s="121" t="s">
        <v>498</v>
      </c>
      <c r="K318" s="121" t="s">
        <v>498</v>
      </c>
      <c r="L318" s="121" t="s">
        <v>498</v>
      </c>
      <c r="M318" s="121" t="s">
        <v>498</v>
      </c>
      <c r="N318" s="121" t="s">
        <v>498</v>
      </c>
      <c r="O318" s="121" t="s">
        <v>498</v>
      </c>
      <c r="P318" s="121" t="s">
        <v>498</v>
      </c>
    </row>
    <row r="319" spans="1:16" ht="24" customHeight="1" x14ac:dyDescent="0.2">
      <c r="A319" s="291"/>
      <c r="B319" s="198" t="s">
        <v>499</v>
      </c>
      <c r="C319" s="95"/>
      <c r="D319" s="224" t="s">
        <v>498</v>
      </c>
      <c r="E319" s="283" t="s">
        <v>498</v>
      </c>
      <c r="F319" s="121" t="s">
        <v>498</v>
      </c>
      <c r="G319" s="121" t="s">
        <v>498</v>
      </c>
      <c r="H319" s="121" t="s">
        <v>498</v>
      </c>
      <c r="I319" s="121" t="s">
        <v>498</v>
      </c>
      <c r="J319" s="121" t="s">
        <v>498</v>
      </c>
      <c r="K319" s="121" t="s">
        <v>498</v>
      </c>
      <c r="L319" s="121" t="s">
        <v>498</v>
      </c>
      <c r="M319" s="121" t="s">
        <v>498</v>
      </c>
      <c r="N319" s="121" t="s">
        <v>498</v>
      </c>
      <c r="O319" s="121" t="s">
        <v>498</v>
      </c>
      <c r="P319" s="121" t="s">
        <v>498</v>
      </c>
    </row>
    <row r="320" spans="1:16" ht="21" customHeight="1" thickBot="1" x14ac:dyDescent="0.25">
      <c r="A320" s="292"/>
      <c r="B320" s="149"/>
      <c r="C320" s="82"/>
      <c r="D320" s="135"/>
      <c r="E320" s="136"/>
      <c r="F320" s="136"/>
      <c r="G320" s="136"/>
      <c r="H320" s="136"/>
      <c r="I320" s="136"/>
      <c r="J320" s="136"/>
      <c r="K320" s="136"/>
      <c r="L320" s="136"/>
      <c r="M320" s="136"/>
      <c r="N320" s="136"/>
      <c r="O320" s="136"/>
      <c r="P320" s="136"/>
    </row>
    <row r="321" spans="1:16" ht="33" customHeight="1" thickBot="1" x14ac:dyDescent="0.25">
      <c r="A321" s="736" t="s">
        <v>238</v>
      </c>
      <c r="B321" s="737"/>
      <c r="C321" s="146">
        <v>0.1</v>
      </c>
      <c r="D321" s="54" t="s">
        <v>237</v>
      </c>
      <c r="E321" s="73" t="s">
        <v>237</v>
      </c>
      <c r="F321" s="73" t="s">
        <v>237</v>
      </c>
      <c r="G321" s="73" t="s">
        <v>237</v>
      </c>
      <c r="H321" s="54" t="s">
        <v>237</v>
      </c>
      <c r="I321" s="54" t="s">
        <v>237</v>
      </c>
      <c r="J321" s="54" t="s">
        <v>1230</v>
      </c>
      <c r="K321" s="54" t="s">
        <v>791</v>
      </c>
      <c r="L321" s="54" t="s">
        <v>791</v>
      </c>
      <c r="M321" s="54" t="s">
        <v>1230</v>
      </c>
      <c r="N321" s="54" t="s">
        <v>1230</v>
      </c>
      <c r="O321" s="54" t="s">
        <v>1230</v>
      </c>
      <c r="P321" s="54" t="s">
        <v>1230</v>
      </c>
    </row>
    <row r="322" spans="1:16" ht="26.25" customHeight="1" x14ac:dyDescent="0.2">
      <c r="A322" s="738"/>
      <c r="B322" s="739"/>
      <c r="C322" s="90"/>
      <c r="D322" s="71" t="s">
        <v>552</v>
      </c>
      <c r="E322" s="71" t="s">
        <v>554</v>
      </c>
      <c r="F322" s="71" t="s">
        <v>566</v>
      </c>
      <c r="G322" s="71" t="s">
        <v>593</v>
      </c>
      <c r="H322" s="71" t="s">
        <v>754</v>
      </c>
      <c r="I322" s="71" t="s">
        <v>772</v>
      </c>
      <c r="J322" s="71" t="s">
        <v>797</v>
      </c>
      <c r="K322" s="71" t="s">
        <v>797</v>
      </c>
      <c r="L322" s="71" t="s">
        <v>797</v>
      </c>
      <c r="M322" s="71" t="s">
        <v>908</v>
      </c>
      <c r="N322" s="71" t="s">
        <v>918</v>
      </c>
      <c r="O322" s="71" t="s">
        <v>1259</v>
      </c>
      <c r="P322" s="71" t="s">
        <v>1260</v>
      </c>
    </row>
    <row r="323" spans="1:16" ht="26.25" customHeight="1" thickBot="1" x14ac:dyDescent="0.25">
      <c r="A323" s="740"/>
      <c r="B323" s="741"/>
      <c r="C323" s="83"/>
      <c r="D323" s="56">
        <v>0.06</v>
      </c>
      <c r="E323" s="56">
        <v>0.06</v>
      </c>
      <c r="F323" s="117">
        <v>5.6000000000000001E-2</v>
      </c>
      <c r="G323" s="300">
        <v>0.06</v>
      </c>
      <c r="H323" s="117">
        <v>0.1</v>
      </c>
      <c r="I323" s="117">
        <v>6.5000000000000002E-2</v>
      </c>
      <c r="J323" s="117">
        <v>0.05</v>
      </c>
      <c r="K323" s="117">
        <v>0.04</v>
      </c>
      <c r="L323" s="117">
        <v>0.02</v>
      </c>
      <c r="M323" s="117">
        <v>0.06</v>
      </c>
      <c r="N323" s="117">
        <v>0.06</v>
      </c>
      <c r="O323" s="117">
        <v>0.06</v>
      </c>
      <c r="P323" s="117">
        <v>0.06</v>
      </c>
    </row>
    <row r="324" spans="1:16" ht="26.25" customHeight="1" x14ac:dyDescent="0.2">
      <c r="A324" s="456">
        <v>6</v>
      </c>
      <c r="B324" s="191" t="s">
        <v>759</v>
      </c>
      <c r="D324" s="62"/>
      <c r="E324" s="53"/>
      <c r="F324" s="55"/>
      <c r="G324" s="55"/>
      <c r="H324" s="55"/>
      <c r="I324" s="55"/>
      <c r="J324" s="55"/>
      <c r="K324" s="55"/>
      <c r="L324" s="55"/>
      <c r="M324" s="55"/>
      <c r="N324" s="55"/>
      <c r="O324" s="55"/>
      <c r="P324" s="55"/>
    </row>
    <row r="325" spans="1:16" ht="21" customHeight="1" x14ac:dyDescent="0.2">
      <c r="A325" s="291"/>
      <c r="B325" s="119"/>
      <c r="D325" s="52"/>
      <c r="E325" s="53"/>
      <c r="F325" s="55"/>
      <c r="G325" s="55"/>
      <c r="H325" s="55"/>
      <c r="I325" s="55"/>
      <c r="J325" s="55"/>
      <c r="K325" s="55"/>
      <c r="L325" s="55"/>
      <c r="M325" s="55"/>
      <c r="N325" s="55"/>
      <c r="O325" s="55"/>
      <c r="P325" s="55"/>
    </row>
    <row r="326" spans="1:16" ht="26.25" customHeight="1" x14ac:dyDescent="0.2">
      <c r="A326" s="291">
        <v>6.1</v>
      </c>
      <c r="B326" s="195" t="s">
        <v>750</v>
      </c>
      <c r="C326" s="457">
        <v>90</v>
      </c>
      <c r="D326" s="55">
        <v>318</v>
      </c>
      <c r="E326" s="458">
        <v>360</v>
      </c>
      <c r="F326" s="55">
        <f>E326*$G$323+E326</f>
        <v>381.6</v>
      </c>
      <c r="G326" s="55">
        <f>F326*$G$5+F326</f>
        <v>419.76000000000005</v>
      </c>
      <c r="H326" s="55">
        <f>G326*$H$73+G326</f>
        <v>461.73600000000005</v>
      </c>
      <c r="I326" s="55">
        <f>H326*$I$73+H326</f>
        <v>491.74884000000003</v>
      </c>
      <c r="J326" s="55">
        <f>I326*$J$73+I326</f>
        <v>516.33628199999998</v>
      </c>
      <c r="K326" s="55">
        <f t="shared" ref="K326" si="396">I326*$K$5+I326</f>
        <v>511.41879360000001</v>
      </c>
      <c r="L326" s="55">
        <f t="shared" ref="L326" si="397">I326*$L$5+I326</f>
        <v>501.58381680000002</v>
      </c>
      <c r="M326" s="55">
        <f t="shared" ref="M326" si="398">J326*$M$5+J326</f>
        <v>547.31645891999995</v>
      </c>
      <c r="N326" s="55">
        <f t="shared" ref="N326:P326" si="399">K326*$N$5+K326</f>
        <v>542.103921216</v>
      </c>
      <c r="O326" s="55">
        <f t="shared" si="399"/>
        <v>531.67884580800001</v>
      </c>
      <c r="P326" s="55">
        <f t="shared" si="399"/>
        <v>580.15544645519992</v>
      </c>
    </row>
    <row r="327" spans="1:16" ht="26.25" customHeight="1" x14ac:dyDescent="0.2">
      <c r="A327" s="291"/>
      <c r="B327" s="195" t="s">
        <v>827</v>
      </c>
      <c r="C327" s="457">
        <v>150</v>
      </c>
      <c r="D327" s="55">
        <v>318</v>
      </c>
      <c r="E327" s="458">
        <v>340</v>
      </c>
      <c r="F327" s="55">
        <f>E327*$G$323+E327</f>
        <v>360.4</v>
      </c>
      <c r="G327" s="55">
        <f>F327*$G$5+F327</f>
        <v>396.44</v>
      </c>
      <c r="H327" s="55">
        <f>G327*$H$73+G327</f>
        <v>436.084</v>
      </c>
      <c r="I327" s="55">
        <f>H327*$I$73+H327</f>
        <v>464.42946000000001</v>
      </c>
      <c r="J327" s="55">
        <f>I327*$J$73+I327</f>
        <v>487.65093300000001</v>
      </c>
      <c r="K327" s="55">
        <f t="shared" ref="K327" si="400">I327*$K$5+I327</f>
        <v>483.00663839999999</v>
      </c>
      <c r="L327" s="55">
        <f t="shared" ref="L327" si="401">I327*$L$5+I327</f>
        <v>473.7180492</v>
      </c>
      <c r="M327" s="55">
        <f t="shared" ref="M327" si="402">J327*$M$5+J327</f>
        <v>516.90998897999998</v>
      </c>
      <c r="N327" s="55">
        <f t="shared" ref="N327:P327" si="403">K327*$N$5+K327</f>
        <v>511.98703670399999</v>
      </c>
      <c r="O327" s="55">
        <f t="shared" si="403"/>
        <v>502.14113215200001</v>
      </c>
      <c r="P327" s="55">
        <f t="shared" si="403"/>
        <v>547.92458831880003</v>
      </c>
    </row>
    <row r="328" spans="1:16" ht="48" customHeight="1" x14ac:dyDescent="0.2">
      <c r="A328" s="291">
        <v>6.2</v>
      </c>
      <c r="B328" s="195" t="s">
        <v>751</v>
      </c>
      <c r="C328" s="459">
        <v>55</v>
      </c>
      <c r="D328" s="55">
        <v>82.6</v>
      </c>
      <c r="E328" s="458">
        <v>90</v>
      </c>
      <c r="F328" s="55">
        <f>E328*$G$323+E328</f>
        <v>95.4</v>
      </c>
      <c r="G328" s="55">
        <f>F328*$G$5+F328</f>
        <v>104.94000000000001</v>
      </c>
      <c r="H328" s="55">
        <f>G328*$H$73+G328</f>
        <v>115.43400000000001</v>
      </c>
      <c r="I328" s="55">
        <f>H328*$I$73+H328</f>
        <v>122.93721000000001</v>
      </c>
      <c r="J328" s="55">
        <f>I328*$J$73+I328</f>
        <v>129.0840705</v>
      </c>
      <c r="K328" s="55">
        <f t="shared" ref="K328" si="404">I328*$K$5+I328</f>
        <v>127.8546984</v>
      </c>
      <c r="L328" s="55">
        <f t="shared" ref="L328" si="405">I328*$L$5+I328</f>
        <v>125.39595420000001</v>
      </c>
      <c r="M328" s="55">
        <f t="shared" ref="M328" si="406">J328*$M$5+J328</f>
        <v>136.82911472999999</v>
      </c>
      <c r="N328" s="55">
        <f t="shared" ref="N328:P328" si="407">K328*$N$5+K328</f>
        <v>135.525980304</v>
      </c>
      <c r="O328" s="55">
        <f t="shared" si="407"/>
        <v>132.919711452</v>
      </c>
      <c r="P328" s="55">
        <f t="shared" si="407"/>
        <v>145.03886161379998</v>
      </c>
    </row>
    <row r="329" spans="1:16" ht="26.25" customHeight="1" x14ac:dyDescent="0.2">
      <c r="A329" s="291">
        <v>6.3</v>
      </c>
      <c r="B329" s="195" t="s">
        <v>752</v>
      </c>
      <c r="C329" s="460"/>
      <c r="D329" s="52"/>
      <c r="E329" s="119"/>
      <c r="F329" s="52"/>
      <c r="G329" s="52"/>
      <c r="H329" s="52"/>
      <c r="I329" s="52"/>
      <c r="J329" s="52"/>
      <c r="K329" s="52"/>
      <c r="L329" s="52"/>
      <c r="M329" s="52"/>
      <c r="N329" s="52"/>
      <c r="O329" s="52"/>
      <c r="P329" s="52"/>
    </row>
    <row r="330" spans="1:16" ht="26.25" customHeight="1" x14ac:dyDescent="0.2">
      <c r="A330" s="291"/>
      <c r="B330" s="195" t="s">
        <v>412</v>
      </c>
      <c r="C330" s="460"/>
      <c r="D330" s="212">
        <v>63.6</v>
      </c>
      <c r="E330" s="458">
        <v>72</v>
      </c>
      <c r="F330" s="55">
        <f>E330*$G$323+E330</f>
        <v>76.319999999999993</v>
      </c>
      <c r="G330" s="55">
        <f>F330*$G$5+F330</f>
        <v>83.951999999999998</v>
      </c>
      <c r="H330" s="55">
        <f>G330*$H$73+G330</f>
        <v>92.347200000000001</v>
      </c>
      <c r="I330" s="55">
        <f>H330*$I$73+H330</f>
        <v>98.349767999999997</v>
      </c>
      <c r="J330" s="55">
        <f>I330*$J$73+I330</f>
        <v>103.26725639999999</v>
      </c>
      <c r="K330" s="55">
        <f t="shared" ref="K330" si="408">I330*$K$5+I330</f>
        <v>102.28375871999999</v>
      </c>
      <c r="L330" s="55">
        <f t="shared" ref="L330" si="409">I330*$L$5+I330</f>
        <v>100.31676336</v>
      </c>
      <c r="M330" s="55">
        <f t="shared" ref="M330" si="410">J330*$M$5+J330</f>
        <v>109.46329178399999</v>
      </c>
      <c r="N330" s="55">
        <f t="shared" ref="N330:P330" si="411">K330*$N$5+K330</f>
        <v>108.42078424319999</v>
      </c>
      <c r="O330" s="55">
        <f t="shared" si="411"/>
        <v>106.3357691616</v>
      </c>
      <c r="P330" s="55">
        <f t="shared" si="411"/>
        <v>116.03108929103999</v>
      </c>
    </row>
    <row r="331" spans="1:16" ht="26.25" customHeight="1" x14ac:dyDescent="0.2">
      <c r="A331" s="291"/>
      <c r="B331" s="195" t="s">
        <v>411</v>
      </c>
      <c r="C331" s="460"/>
      <c r="D331" s="212">
        <v>95.4</v>
      </c>
      <c r="E331" s="458">
        <v>108</v>
      </c>
      <c r="F331" s="55">
        <f>E331*$G$323+E331</f>
        <v>114.48</v>
      </c>
      <c r="G331" s="55">
        <f>F331*$G$5+F331</f>
        <v>125.928</v>
      </c>
      <c r="H331" s="55">
        <f>G331*$H$73+G331</f>
        <v>138.52080000000001</v>
      </c>
      <c r="I331" s="55">
        <f>H331*$I$73+H331</f>
        <v>147.524652</v>
      </c>
      <c r="J331" s="55">
        <f>I331*$J$73+I331</f>
        <v>154.90088460000001</v>
      </c>
      <c r="K331" s="55">
        <f t="shared" ref="K331" si="412">I331*$K$5+I331</f>
        <v>153.42563808</v>
      </c>
      <c r="L331" s="55">
        <f t="shared" ref="L331" si="413">I331*$L$5+I331</f>
        <v>150.47514504</v>
      </c>
      <c r="M331" s="55">
        <f t="shared" ref="M331" si="414">J331*$M$5+J331</f>
        <v>164.19493767600002</v>
      </c>
      <c r="N331" s="55">
        <f t="shared" ref="N331:P331" si="415">K331*$N$5+K331</f>
        <v>162.63117636480001</v>
      </c>
      <c r="O331" s="55">
        <f t="shared" si="415"/>
        <v>159.50365374239999</v>
      </c>
      <c r="P331" s="55">
        <f t="shared" si="415"/>
        <v>174.04663393656003</v>
      </c>
    </row>
    <row r="332" spans="1:16" ht="21" customHeight="1" x14ac:dyDescent="0.2">
      <c r="A332" s="291"/>
      <c r="B332" s="195"/>
      <c r="C332" s="460"/>
      <c r="D332" s="121"/>
      <c r="E332" s="137"/>
      <c r="F332" s="120"/>
      <c r="G332" s="120"/>
      <c r="H332" s="120"/>
      <c r="I332" s="120"/>
      <c r="J332" s="120"/>
      <c r="K332" s="120"/>
      <c r="L332" s="120"/>
      <c r="M332" s="120"/>
      <c r="N332" s="120"/>
      <c r="O332" s="120"/>
      <c r="P332" s="120"/>
    </row>
    <row r="333" spans="1:16" ht="46.5" customHeight="1" x14ac:dyDescent="0.2">
      <c r="A333" s="291">
        <v>6.4</v>
      </c>
      <c r="B333" s="195" t="s">
        <v>753</v>
      </c>
      <c r="C333" s="461" t="s">
        <v>351</v>
      </c>
      <c r="D333" s="127" t="s">
        <v>351</v>
      </c>
      <c r="E333" s="462" t="s">
        <v>351</v>
      </c>
      <c r="F333" s="130" t="s">
        <v>351</v>
      </c>
      <c r="G333" s="130" t="s">
        <v>351</v>
      </c>
      <c r="H333" s="130" t="s">
        <v>351</v>
      </c>
      <c r="I333" s="130" t="s">
        <v>351</v>
      </c>
      <c r="J333" s="130" t="s">
        <v>351</v>
      </c>
      <c r="K333" s="130" t="s">
        <v>351</v>
      </c>
      <c r="L333" s="130" t="s">
        <v>351</v>
      </c>
      <c r="M333" s="130" t="s">
        <v>351</v>
      </c>
      <c r="N333" s="130" t="s">
        <v>351</v>
      </c>
      <c r="O333" s="130" t="s">
        <v>351</v>
      </c>
      <c r="P333" s="130" t="s">
        <v>351</v>
      </c>
    </row>
    <row r="334" spans="1:16" ht="21" customHeight="1" thickBot="1" x14ac:dyDescent="0.25">
      <c r="A334" s="292"/>
      <c r="B334" s="149" t="s">
        <v>2</v>
      </c>
      <c r="C334" s="463"/>
      <c r="D334" s="65"/>
      <c r="E334" s="129"/>
      <c r="F334" s="136"/>
      <c r="G334" s="136"/>
      <c r="H334" s="136"/>
      <c r="I334" s="136"/>
      <c r="J334" s="136"/>
      <c r="K334" s="136"/>
      <c r="L334" s="136"/>
      <c r="M334" s="136"/>
      <c r="N334" s="136"/>
      <c r="O334" s="136"/>
      <c r="P334" s="136"/>
    </row>
    <row r="335" spans="1:16" ht="26.25" customHeight="1" x14ac:dyDescent="0.2">
      <c r="A335" s="290"/>
      <c r="B335" s="191"/>
      <c r="C335" s="90"/>
      <c r="D335" s="61"/>
      <c r="E335" s="150"/>
      <c r="F335" s="150"/>
      <c r="G335" s="120"/>
      <c r="H335" s="120"/>
      <c r="I335" s="120"/>
      <c r="J335" s="120"/>
      <c r="K335" s="120"/>
      <c r="L335" s="120"/>
      <c r="M335" s="120"/>
      <c r="N335" s="120"/>
      <c r="O335" s="120"/>
      <c r="P335" s="120"/>
    </row>
    <row r="336" spans="1:16" ht="26.25" customHeight="1" x14ac:dyDescent="0.2">
      <c r="A336" s="294">
        <v>7</v>
      </c>
      <c r="B336" s="218" t="s">
        <v>789</v>
      </c>
      <c r="C336" s="215">
        <v>15</v>
      </c>
      <c r="D336" s="55">
        <v>22.6</v>
      </c>
      <c r="E336" s="55">
        <v>25.56</v>
      </c>
      <c r="F336" s="55">
        <f>E336*$F$323+E336</f>
        <v>26.99136</v>
      </c>
      <c r="G336" s="55">
        <f>F336*$G$5+F336</f>
        <v>29.690496</v>
      </c>
      <c r="H336" s="55">
        <f>G336*$H$73+G336</f>
        <v>32.659545600000001</v>
      </c>
      <c r="I336" s="55">
        <f>H336*$I$73+H336</f>
        <v>34.782416064000003</v>
      </c>
      <c r="J336" s="55">
        <f>I336*$J$73+I336</f>
        <v>36.521536867200005</v>
      </c>
      <c r="K336" s="55">
        <f t="shared" ref="K336" si="416">I336*$K$5+I336</f>
        <v>36.173712706560003</v>
      </c>
      <c r="L336" s="55">
        <f t="shared" ref="L336" si="417">I336*$L$5+I336</f>
        <v>35.47806438528</v>
      </c>
      <c r="M336" s="55">
        <f t="shared" ref="M336" si="418">J336*$M$5+J336</f>
        <v>38.712829079232009</v>
      </c>
      <c r="N336" s="55">
        <f t="shared" ref="N336:P336" si="419">K336*$N$5+K336</f>
        <v>38.344135468953603</v>
      </c>
      <c r="O336" s="55">
        <f t="shared" si="419"/>
        <v>37.606748248396798</v>
      </c>
      <c r="P336" s="55">
        <f t="shared" si="419"/>
        <v>41.035598823985929</v>
      </c>
    </row>
    <row r="337" spans="1:16" ht="26.25" customHeight="1" thickBot="1" x14ac:dyDescent="0.25">
      <c r="A337" s="292"/>
      <c r="B337" s="149" t="s">
        <v>252</v>
      </c>
      <c r="C337" s="83"/>
      <c r="D337" s="135"/>
      <c r="E337" s="135"/>
      <c r="F337" s="135"/>
      <c r="G337" s="136"/>
      <c r="H337" s="136"/>
      <c r="I337" s="136"/>
      <c r="J337" s="136"/>
      <c r="K337" s="136"/>
      <c r="L337" s="136"/>
      <c r="M337" s="136"/>
      <c r="N337" s="136"/>
      <c r="O337" s="136"/>
      <c r="P337" s="136"/>
    </row>
    <row r="338" spans="1:16" ht="26.25" customHeight="1" x14ac:dyDescent="0.2">
      <c r="A338" s="290"/>
      <c r="B338" s="152"/>
      <c r="C338" s="52"/>
      <c r="D338" s="150"/>
      <c r="E338" s="211"/>
      <c r="F338" s="211"/>
      <c r="G338" s="120"/>
      <c r="H338" s="120"/>
      <c r="I338" s="120"/>
      <c r="J338" s="120"/>
      <c r="K338" s="120"/>
      <c r="L338" s="120"/>
      <c r="M338" s="120"/>
      <c r="N338" s="120"/>
      <c r="O338" s="120"/>
      <c r="P338" s="120"/>
    </row>
    <row r="339" spans="1:16" ht="42.75" customHeight="1" x14ac:dyDescent="0.2">
      <c r="A339" s="291">
        <v>7.1</v>
      </c>
      <c r="B339" s="218" t="s">
        <v>471</v>
      </c>
      <c r="C339" s="455"/>
      <c r="D339" s="61"/>
      <c r="E339" s="120"/>
      <c r="F339" s="120"/>
      <c r="G339" s="120"/>
      <c r="H339" s="120"/>
      <c r="I339" s="120"/>
      <c r="J339" s="120"/>
      <c r="K339" s="120"/>
      <c r="L339" s="120"/>
      <c r="M339" s="120"/>
      <c r="N339" s="120"/>
      <c r="O339" s="120"/>
      <c r="P339" s="120"/>
    </row>
    <row r="340" spans="1:16" ht="26.25" customHeight="1" x14ac:dyDescent="0.2">
      <c r="A340" s="291"/>
      <c r="B340" s="193"/>
      <c r="C340" s="90"/>
      <c r="D340" s="61"/>
      <c r="E340" s="120"/>
      <c r="F340" s="120"/>
      <c r="G340" s="120"/>
      <c r="H340" s="120"/>
      <c r="I340" s="120"/>
      <c r="J340" s="120"/>
      <c r="K340" s="120"/>
      <c r="L340" s="120"/>
      <c r="M340" s="120"/>
      <c r="N340" s="120"/>
      <c r="O340" s="120"/>
      <c r="P340" s="120"/>
    </row>
    <row r="341" spans="1:16" ht="42" customHeight="1" x14ac:dyDescent="0.2">
      <c r="A341" s="291"/>
      <c r="B341" s="198" t="s">
        <v>472</v>
      </c>
      <c r="C341" s="95"/>
      <c r="D341" s="121"/>
      <c r="E341" s="120"/>
      <c r="F341" s="120"/>
      <c r="G341" s="120"/>
      <c r="H341" s="120"/>
      <c r="I341" s="120"/>
      <c r="J341" s="120"/>
      <c r="K341" s="120"/>
      <c r="L341" s="120"/>
      <c r="M341" s="120"/>
      <c r="N341" s="120"/>
      <c r="O341" s="120"/>
      <c r="P341" s="120"/>
    </row>
    <row r="342" spans="1:16" ht="26.25" customHeight="1" x14ac:dyDescent="0.2">
      <c r="A342" s="291"/>
      <c r="B342" s="198" t="s">
        <v>473</v>
      </c>
      <c r="C342" s="95"/>
      <c r="D342" s="121">
        <v>15</v>
      </c>
      <c r="E342" s="55">
        <v>16.93</v>
      </c>
      <c r="F342" s="55">
        <f>E342*$F$323+E342</f>
        <v>17.878080000000001</v>
      </c>
      <c r="G342" s="55">
        <f>F342*$G$5+F342</f>
        <v>19.665888000000002</v>
      </c>
      <c r="H342" s="55">
        <f>G342*$H$73+G342</f>
        <v>21.632476800000003</v>
      </c>
      <c r="I342" s="55">
        <f>H342*$I$73+H342</f>
        <v>23.038587792000001</v>
      </c>
      <c r="J342" s="55">
        <f>I342*$J$73+I342</f>
        <v>24.190517181600001</v>
      </c>
      <c r="K342" s="55">
        <f t="shared" ref="K342" si="420">I342*$K$5+I342</f>
        <v>23.960131303680001</v>
      </c>
      <c r="L342" s="55">
        <f t="shared" ref="L342" si="421">I342*$L$5+I342</f>
        <v>23.499359547840001</v>
      </c>
      <c r="M342" s="55">
        <f t="shared" ref="M342" si="422">J342*$M$5+J342</f>
        <v>25.641948212496001</v>
      </c>
      <c r="N342" s="55">
        <f t="shared" ref="N342:P342" si="423">K342*$N$5+K342</f>
        <v>25.3977391819008</v>
      </c>
      <c r="O342" s="55">
        <f t="shared" si="423"/>
        <v>24.909321120710402</v>
      </c>
      <c r="P342" s="55">
        <f t="shared" si="423"/>
        <v>27.180465105245759</v>
      </c>
    </row>
    <row r="343" spans="1:16" ht="26.25" customHeight="1" x14ac:dyDescent="0.2">
      <c r="A343" s="291"/>
      <c r="B343" s="198" t="s">
        <v>474</v>
      </c>
      <c r="C343" s="95"/>
      <c r="D343" s="121">
        <v>30</v>
      </c>
      <c r="E343" s="55">
        <v>33.869999999999997</v>
      </c>
      <c r="F343" s="55">
        <f>E343*$F$323+E343</f>
        <v>35.766719999999999</v>
      </c>
      <c r="G343" s="55">
        <f>F343*$G$5+F343</f>
        <v>39.343392000000001</v>
      </c>
      <c r="H343" s="55">
        <f>G343*$H$73+G343</f>
        <v>43.277731200000005</v>
      </c>
      <c r="I343" s="55">
        <f>H343*$I$73+H343</f>
        <v>46.090783728000005</v>
      </c>
      <c r="J343" s="55">
        <f>I343*$J$73+I343</f>
        <v>48.395322914400005</v>
      </c>
      <c r="K343" s="55">
        <f t="shared" ref="K343" si="424">I343*$K$5+I343</f>
        <v>47.934415077120008</v>
      </c>
      <c r="L343" s="55">
        <f t="shared" ref="L343" si="425">I343*$L$5+I343</f>
        <v>47.012599402560006</v>
      </c>
      <c r="M343" s="55">
        <f t="shared" ref="M343" si="426">J343*$M$5+J343</f>
        <v>51.299042289264008</v>
      </c>
      <c r="N343" s="55">
        <f t="shared" ref="N343:P343" si="427">K343*$N$5+K343</f>
        <v>50.810479981747207</v>
      </c>
      <c r="O343" s="55">
        <f t="shared" si="427"/>
        <v>49.833355366713604</v>
      </c>
      <c r="P343" s="55">
        <f t="shared" si="427"/>
        <v>54.376984826619847</v>
      </c>
    </row>
    <row r="344" spans="1:16" ht="44.25" customHeight="1" x14ac:dyDescent="0.2">
      <c r="A344" s="291"/>
      <c r="B344" s="198" t="s">
        <v>475</v>
      </c>
      <c r="C344" s="215">
        <v>1</v>
      </c>
      <c r="D344" s="435">
        <v>50</v>
      </c>
      <c r="E344" s="55">
        <v>56.45</v>
      </c>
      <c r="F344" s="55">
        <f>E344*$F$323+E344</f>
        <v>59.611200000000004</v>
      </c>
      <c r="G344" s="55">
        <f>F344*$G$5+F344</f>
        <v>65.572320000000005</v>
      </c>
      <c r="H344" s="55">
        <f>G344*$H$73+G344</f>
        <v>72.129552000000004</v>
      </c>
      <c r="I344" s="55">
        <f>H344*$I$73+H344</f>
        <v>76.817972879999999</v>
      </c>
      <c r="J344" s="55">
        <f>I344*$J$73+I344</f>
        <v>80.658871524000006</v>
      </c>
      <c r="K344" s="55">
        <f t="shared" ref="K344" si="428">I344*$K$5+I344</f>
        <v>79.890691795199999</v>
      </c>
      <c r="L344" s="55">
        <f t="shared" ref="L344" si="429">I344*$L$5+I344</f>
        <v>78.354332337599999</v>
      </c>
      <c r="M344" s="55">
        <f t="shared" ref="M344" si="430">J344*$M$5+J344</f>
        <v>85.49840381544</v>
      </c>
      <c r="N344" s="55">
        <f t="shared" ref="N344:P344" si="431">K344*$N$5+K344</f>
        <v>84.684133302912002</v>
      </c>
      <c r="O344" s="55">
        <f t="shared" si="431"/>
        <v>83.055592277855993</v>
      </c>
      <c r="P344" s="55">
        <f t="shared" si="431"/>
        <v>90.628308044366406</v>
      </c>
    </row>
    <row r="345" spans="1:16" ht="21" customHeight="1" x14ac:dyDescent="0.2">
      <c r="A345" s="291"/>
      <c r="B345" s="198" t="s">
        <v>512</v>
      </c>
      <c r="C345" s="215">
        <v>10</v>
      </c>
      <c r="D345" s="435">
        <v>30</v>
      </c>
      <c r="E345" s="55">
        <v>33.869999999999997</v>
      </c>
      <c r="F345" s="55">
        <f>E345*$F$323+E345</f>
        <v>35.766719999999999</v>
      </c>
      <c r="G345" s="55">
        <f>F345*$G$5+F345</f>
        <v>39.343392000000001</v>
      </c>
      <c r="H345" s="55">
        <f>G345*$H$73+G345</f>
        <v>43.277731200000005</v>
      </c>
      <c r="I345" s="55">
        <f>H345*$I$73+H345</f>
        <v>46.090783728000005</v>
      </c>
      <c r="J345" s="55">
        <f>I345*$J$73+I345</f>
        <v>48.395322914400005</v>
      </c>
      <c r="K345" s="55">
        <f t="shared" ref="K345" si="432">I345*$K$5+I345</f>
        <v>47.934415077120008</v>
      </c>
      <c r="L345" s="55">
        <f t="shared" ref="L345" si="433">I345*$L$5+I345</f>
        <v>47.012599402560006</v>
      </c>
      <c r="M345" s="55">
        <f t="shared" ref="M345" si="434">J345*$M$5+J345</f>
        <v>51.299042289264008</v>
      </c>
      <c r="N345" s="55">
        <f t="shared" ref="N345:P345" si="435">K345*$N$5+K345</f>
        <v>50.810479981747207</v>
      </c>
      <c r="O345" s="55">
        <f t="shared" si="435"/>
        <v>49.833355366713604</v>
      </c>
      <c r="P345" s="55">
        <f t="shared" si="435"/>
        <v>54.376984826619847</v>
      </c>
    </row>
    <row r="346" spans="1:16" ht="21" customHeight="1" x14ac:dyDescent="0.2">
      <c r="A346" s="291"/>
      <c r="B346" s="198" t="s">
        <v>761</v>
      </c>
      <c r="C346" s="215"/>
      <c r="D346" s="435"/>
      <c r="E346" s="55"/>
      <c r="F346" s="55"/>
      <c r="G346" s="55"/>
      <c r="H346" s="55"/>
      <c r="I346" s="55"/>
      <c r="J346" s="55"/>
      <c r="K346" s="55"/>
      <c r="L346" s="55"/>
      <c r="M346" s="55"/>
      <c r="N346" s="55"/>
      <c r="O346" s="55"/>
      <c r="P346" s="55"/>
    </row>
    <row r="347" spans="1:16" ht="21" customHeight="1" x14ac:dyDescent="0.2">
      <c r="A347" s="291"/>
      <c r="B347" s="198" t="s">
        <v>476</v>
      </c>
      <c r="C347" s="95"/>
      <c r="D347" s="90"/>
      <c r="E347" s="55"/>
      <c r="F347" s="55"/>
      <c r="G347" s="55"/>
      <c r="H347" s="55"/>
      <c r="I347" s="55"/>
      <c r="J347" s="55"/>
      <c r="K347" s="55"/>
      <c r="L347" s="55"/>
      <c r="M347" s="55"/>
      <c r="N347" s="55"/>
      <c r="O347" s="55"/>
      <c r="P347" s="55"/>
    </row>
    <row r="348" spans="1:16" ht="21" customHeight="1" x14ac:dyDescent="0.2">
      <c r="A348" s="291"/>
      <c r="B348" s="198" t="s">
        <v>477</v>
      </c>
      <c r="C348" s="90"/>
      <c r="D348" s="121">
        <v>90</v>
      </c>
      <c r="E348" s="55">
        <v>101.6</v>
      </c>
      <c r="F348" s="55">
        <f>E348*$F$323+E348</f>
        <v>107.28959999999999</v>
      </c>
      <c r="G348" s="55">
        <f>F348*$G$5+F348</f>
        <v>118.01855999999999</v>
      </c>
      <c r="H348" s="55">
        <f>G348*$H$73+G348</f>
        <v>129.82041599999999</v>
      </c>
      <c r="I348" s="55">
        <f>H348*$I$73+H348</f>
        <v>138.25874303999998</v>
      </c>
      <c r="J348" s="55">
        <f>I348*$J$73+I348</f>
        <v>145.171680192</v>
      </c>
      <c r="K348" s="55">
        <f t="shared" ref="K348" si="436">I348*$K$5+I348</f>
        <v>143.78909276159999</v>
      </c>
      <c r="L348" s="55">
        <f t="shared" ref="L348" si="437">I348*$L$5+I348</f>
        <v>141.02391790079997</v>
      </c>
      <c r="M348" s="55">
        <f t="shared" ref="M348" si="438">J348*$M$5+J348</f>
        <v>153.88198100352</v>
      </c>
      <c r="N348" s="55">
        <f t="shared" ref="N348:P348" si="439">K348*$N$5+K348</f>
        <v>152.41643832729599</v>
      </c>
      <c r="O348" s="55">
        <f t="shared" si="439"/>
        <v>149.48535297484796</v>
      </c>
      <c r="P348" s="55">
        <f t="shared" si="439"/>
        <v>163.11489986373118</v>
      </c>
    </row>
    <row r="349" spans="1:16" ht="21" customHeight="1" x14ac:dyDescent="0.2">
      <c r="A349" s="291"/>
      <c r="B349" s="198" t="s">
        <v>478</v>
      </c>
      <c r="C349" s="90"/>
      <c r="D349" s="212" t="s">
        <v>386</v>
      </c>
      <c r="E349" s="212" t="s">
        <v>386</v>
      </c>
      <c r="F349" s="212" t="s">
        <v>386</v>
      </c>
      <c r="G349" s="212" t="s">
        <v>386</v>
      </c>
      <c r="H349" s="212" t="s">
        <v>386</v>
      </c>
      <c r="I349" s="212" t="s">
        <v>386</v>
      </c>
      <c r="J349" s="212" t="s">
        <v>386</v>
      </c>
      <c r="K349" s="212" t="s">
        <v>386</v>
      </c>
      <c r="L349" s="212" t="s">
        <v>386</v>
      </c>
      <c r="M349" s="212" t="s">
        <v>386</v>
      </c>
      <c r="N349" s="212" t="s">
        <v>386</v>
      </c>
      <c r="O349" s="212" t="s">
        <v>386</v>
      </c>
      <c r="P349" s="212" t="s">
        <v>386</v>
      </c>
    </row>
    <row r="350" spans="1:16" ht="21" customHeight="1" thickBot="1" x14ac:dyDescent="0.25">
      <c r="A350" s="292"/>
      <c r="B350" s="149" t="s">
        <v>479</v>
      </c>
      <c r="C350" s="83"/>
      <c r="D350" s="410" t="s">
        <v>386</v>
      </c>
      <c r="E350" s="410" t="s">
        <v>386</v>
      </c>
      <c r="F350" s="410" t="s">
        <v>386</v>
      </c>
      <c r="G350" s="410" t="s">
        <v>386</v>
      </c>
      <c r="H350" s="410" t="s">
        <v>386</v>
      </c>
      <c r="I350" s="410" t="s">
        <v>386</v>
      </c>
      <c r="J350" s="410" t="s">
        <v>386</v>
      </c>
      <c r="K350" s="410" t="s">
        <v>386</v>
      </c>
      <c r="L350" s="410" t="s">
        <v>386</v>
      </c>
      <c r="M350" s="410" t="s">
        <v>386</v>
      </c>
      <c r="N350" s="410" t="s">
        <v>386</v>
      </c>
      <c r="O350" s="410" t="s">
        <v>386</v>
      </c>
      <c r="P350" s="410" t="s">
        <v>386</v>
      </c>
    </row>
    <row r="351" spans="1:16" ht="21" customHeight="1" x14ac:dyDescent="0.2">
      <c r="A351" s="290"/>
      <c r="B351" s="148"/>
      <c r="C351" s="147"/>
      <c r="D351" s="150"/>
      <c r="E351" s="121"/>
      <c r="F351" s="121"/>
      <c r="G351" s="211"/>
      <c r="H351" s="211"/>
      <c r="I351" s="211"/>
      <c r="J351" s="211"/>
      <c r="K351" s="211"/>
      <c r="L351" s="211"/>
      <c r="M351" s="211"/>
      <c r="N351" s="211"/>
      <c r="O351" s="211"/>
      <c r="P351" s="211"/>
    </row>
    <row r="352" spans="1:16" ht="21" customHeight="1" x14ac:dyDescent="0.2">
      <c r="A352" s="291">
        <v>7.2</v>
      </c>
      <c r="B352" s="126" t="s">
        <v>481</v>
      </c>
      <c r="C352" s="90"/>
      <c r="D352" s="121"/>
      <c r="E352" s="121"/>
      <c r="F352" s="121"/>
      <c r="G352" s="120"/>
      <c r="H352" s="120"/>
      <c r="I352" s="120"/>
      <c r="J352" s="120"/>
      <c r="K352" s="120"/>
      <c r="L352" s="120"/>
      <c r="M352" s="120"/>
      <c r="N352" s="120"/>
      <c r="O352" s="120"/>
      <c r="P352" s="120"/>
    </row>
    <row r="353" spans="1:16" ht="21" customHeight="1" x14ac:dyDescent="0.2">
      <c r="A353" s="291"/>
      <c r="B353" s="119" t="s">
        <v>489</v>
      </c>
      <c r="C353" s="90"/>
      <c r="D353" s="121">
        <v>5</v>
      </c>
      <c r="E353" s="121">
        <v>5.33</v>
      </c>
      <c r="F353" s="55">
        <f>E353*$F$323+E353</f>
        <v>5.6284799999999997</v>
      </c>
      <c r="G353" s="55">
        <f>F353*$G$5+F353</f>
        <v>6.1913279999999995</v>
      </c>
      <c r="H353" s="55">
        <f>G353*$H$73+G353</f>
        <v>6.8104607999999995</v>
      </c>
      <c r="I353" s="55">
        <f>H353*$I$73+H353</f>
        <v>7.2531407519999993</v>
      </c>
      <c r="J353" s="55">
        <f>I353*$J$73+I353</f>
        <v>7.6157977895999993</v>
      </c>
      <c r="K353" s="55">
        <f t="shared" ref="K353" si="440">I353*$K$5+I353</f>
        <v>7.5432663820799997</v>
      </c>
      <c r="L353" s="55">
        <f t="shared" ref="L353" si="441">I353*$L$5+I353</f>
        <v>7.3982035670399995</v>
      </c>
      <c r="M353" s="55">
        <f t="shared" ref="M353" si="442">J353*$M$5+J353</f>
        <v>8.0727456569760001</v>
      </c>
      <c r="N353" s="55">
        <f t="shared" ref="N353:P353" si="443">K353*$N$5+K353</f>
        <v>7.9958623650047995</v>
      </c>
      <c r="O353" s="55">
        <f t="shared" si="443"/>
        <v>7.8420957810623992</v>
      </c>
      <c r="P353" s="55">
        <f t="shared" si="443"/>
        <v>8.5571103963945596</v>
      </c>
    </row>
    <row r="354" spans="1:16" ht="21" customHeight="1" x14ac:dyDescent="0.2">
      <c r="A354" s="291"/>
      <c r="B354" s="198" t="s">
        <v>526</v>
      </c>
      <c r="C354" s="90"/>
      <c r="D354" s="121">
        <v>100</v>
      </c>
      <c r="E354" s="121">
        <v>106.5</v>
      </c>
      <c r="F354" s="55">
        <f>E354*$F$323+E354</f>
        <v>112.464</v>
      </c>
      <c r="G354" s="55">
        <f>F354*$G$5+F354</f>
        <v>123.71039999999999</v>
      </c>
      <c r="H354" s="55">
        <f>G354*$H$73+G354</f>
        <v>136.08143999999999</v>
      </c>
      <c r="I354" s="55">
        <f>H354*$I$73+H354</f>
        <v>144.92673359999998</v>
      </c>
      <c r="J354" s="55">
        <f>I354*$J$73+I354</f>
        <v>152.17307027999999</v>
      </c>
      <c r="K354" s="55">
        <f t="shared" ref="K354" si="444">I354*$K$5+I354</f>
        <v>150.72380294399997</v>
      </c>
      <c r="L354" s="55">
        <f t="shared" ref="L354" si="445">I354*$L$5+I354</f>
        <v>147.82526827199999</v>
      </c>
      <c r="M354" s="55">
        <f t="shared" ref="M354" si="446">J354*$M$5+J354</f>
        <v>161.30345449679999</v>
      </c>
      <c r="N354" s="55">
        <f t="shared" ref="N354:P354" si="447">K354*$N$5+K354</f>
        <v>159.76723112063996</v>
      </c>
      <c r="O354" s="55">
        <f t="shared" si="447"/>
        <v>156.69478436831997</v>
      </c>
      <c r="P354" s="55">
        <f t="shared" si="447"/>
        <v>170.981661766608</v>
      </c>
    </row>
    <row r="355" spans="1:16" ht="21" customHeight="1" thickBot="1" x14ac:dyDescent="0.25">
      <c r="A355" s="292"/>
      <c r="B355" s="149" t="s">
        <v>766</v>
      </c>
      <c r="C355" s="83"/>
      <c r="D355" s="135"/>
      <c r="E355" s="135"/>
      <c r="F355" s="135">
        <v>2000</v>
      </c>
      <c r="G355" s="136"/>
      <c r="H355" s="136"/>
      <c r="I355" s="136"/>
      <c r="J355" s="136"/>
      <c r="K355" s="136"/>
      <c r="L355" s="136"/>
      <c r="M355" s="136"/>
      <c r="N355" s="136"/>
      <c r="O355" s="136"/>
      <c r="P355" s="136"/>
    </row>
    <row r="356" spans="1:16" ht="26.25" customHeight="1" thickBot="1" x14ac:dyDescent="0.25">
      <c r="B356" s="67"/>
      <c r="C356" s="288"/>
      <c r="D356" s="376"/>
      <c r="E356" s="376"/>
      <c r="F356" s="376"/>
    </row>
    <row r="357" spans="1:16" s="436" customFormat="1" ht="21" customHeight="1" x14ac:dyDescent="0.2">
      <c r="A357" s="290"/>
      <c r="B357" s="191" t="s">
        <v>760</v>
      </c>
      <c r="C357" s="147"/>
      <c r="D357" s="150"/>
      <c r="E357" s="150"/>
      <c r="F357" s="150"/>
      <c r="G357" s="150"/>
      <c r="H357" s="150"/>
      <c r="I357" s="150"/>
      <c r="J357" s="150"/>
      <c r="K357" s="150"/>
      <c r="L357" s="150"/>
      <c r="M357" s="150"/>
      <c r="N357" s="150"/>
      <c r="O357" s="150"/>
      <c r="P357" s="150"/>
    </row>
    <row r="358" spans="1:16" s="323" customFormat="1" ht="21" customHeight="1" x14ac:dyDescent="0.2">
      <c r="A358" s="291"/>
      <c r="B358" s="198" t="s">
        <v>769</v>
      </c>
      <c r="C358" s="90"/>
      <c r="D358" s="121"/>
      <c r="E358" s="121"/>
      <c r="F358" s="121">
        <v>3000</v>
      </c>
      <c r="G358" s="55">
        <f>F358*$G$5+F358</f>
        <v>3300</v>
      </c>
      <c r="H358" s="55">
        <f>G358*$H$73+G358</f>
        <v>3630</v>
      </c>
      <c r="I358" s="55">
        <f>H358*$I$73+H358</f>
        <v>3865.95</v>
      </c>
      <c r="J358" s="55">
        <f>I358*$J$73+I358</f>
        <v>4059.2474999999999</v>
      </c>
      <c r="K358" s="55">
        <f t="shared" ref="K358" si="448">I358*$K$5+I358</f>
        <v>4020.5879999999997</v>
      </c>
      <c r="L358" s="55">
        <f t="shared" ref="L358" si="449">I358*$L$5+I358</f>
        <v>3943.2689999999998</v>
      </c>
      <c r="M358" s="55">
        <f t="shared" ref="M358" si="450">J358*$M$5+J358</f>
        <v>4302.8023499999999</v>
      </c>
      <c r="N358" s="55">
        <f t="shared" ref="N358:P358" si="451">K358*$N$5+K358</f>
        <v>4261.8232799999996</v>
      </c>
      <c r="O358" s="55">
        <f t="shared" si="451"/>
        <v>4179.8651399999999</v>
      </c>
      <c r="P358" s="55">
        <f t="shared" si="451"/>
        <v>4560.970491</v>
      </c>
    </row>
    <row r="359" spans="1:16" s="323" customFormat="1" ht="21" customHeight="1" x14ac:dyDescent="0.2">
      <c r="A359" s="291"/>
      <c r="B359" s="198" t="s">
        <v>762</v>
      </c>
      <c r="C359" s="90"/>
      <c r="D359" s="121"/>
      <c r="E359" s="121"/>
      <c r="F359" s="121">
        <v>1500</v>
      </c>
      <c r="G359" s="55">
        <f>F359*$G$5+F359</f>
        <v>1650</v>
      </c>
      <c r="H359" s="55">
        <f>G359*$H$73+G359</f>
        <v>1815</v>
      </c>
      <c r="I359" s="55">
        <f>H359*$I$73+H359</f>
        <v>1932.9749999999999</v>
      </c>
      <c r="J359" s="55">
        <f>I359*$J$73+I359</f>
        <v>2029.62375</v>
      </c>
      <c r="K359" s="55">
        <f t="shared" ref="K359" si="452">I359*$K$5+I359</f>
        <v>2010.2939999999999</v>
      </c>
      <c r="L359" s="55">
        <f t="shared" ref="L359" si="453">I359*$L$5+I359</f>
        <v>1971.6344999999999</v>
      </c>
      <c r="M359" s="55">
        <f t="shared" ref="M359" si="454">J359*$M$5+J359</f>
        <v>2151.401175</v>
      </c>
      <c r="N359" s="55">
        <f t="shared" ref="N359:P359" si="455">K359*$N$5+K359</f>
        <v>2130.9116399999998</v>
      </c>
      <c r="O359" s="55">
        <f t="shared" si="455"/>
        <v>2089.9325699999999</v>
      </c>
      <c r="P359" s="55">
        <f t="shared" si="455"/>
        <v>2280.4852455</v>
      </c>
    </row>
    <row r="360" spans="1:16" s="323" customFormat="1" ht="21" customHeight="1" x14ac:dyDescent="0.2">
      <c r="A360" s="291"/>
      <c r="B360" s="198" t="s">
        <v>770</v>
      </c>
      <c r="C360" s="90"/>
      <c r="D360" s="121"/>
      <c r="E360" s="121"/>
      <c r="F360" s="121">
        <v>5000</v>
      </c>
      <c r="G360" s="55">
        <f>F360*$G$5+F360</f>
        <v>5500</v>
      </c>
      <c r="H360" s="55">
        <f>G360*$H$73+G360</f>
        <v>6050</v>
      </c>
      <c r="I360" s="55">
        <f>H360*$I$73+H360</f>
        <v>6443.25</v>
      </c>
      <c r="J360" s="55">
        <f>I360*$J$73+I360</f>
        <v>6765.4125000000004</v>
      </c>
      <c r="K360" s="55">
        <f t="shared" ref="K360" si="456">I360*$K$5+I360</f>
        <v>6700.98</v>
      </c>
      <c r="L360" s="55">
        <f t="shared" ref="L360" si="457">I360*$L$5+I360</f>
        <v>6572.1149999999998</v>
      </c>
      <c r="M360" s="55">
        <f t="shared" ref="M360" si="458">J360*$M$5+J360</f>
        <v>7171.3372500000005</v>
      </c>
      <c r="N360" s="55">
        <f t="shared" ref="N360:P360" si="459">K360*$N$5+K360</f>
        <v>7103.0387999999994</v>
      </c>
      <c r="O360" s="55">
        <f t="shared" si="459"/>
        <v>6966.4418999999998</v>
      </c>
      <c r="P360" s="55">
        <f t="shared" si="459"/>
        <v>7601.6174850000007</v>
      </c>
    </row>
    <row r="361" spans="1:16" s="323" customFormat="1" ht="21" customHeight="1" x14ac:dyDescent="0.2">
      <c r="A361" s="291"/>
      <c r="B361" s="198" t="s">
        <v>768</v>
      </c>
      <c r="C361" s="90"/>
      <c r="D361" s="121"/>
      <c r="E361" s="121"/>
      <c r="F361" s="121">
        <v>1000</v>
      </c>
      <c r="G361" s="55">
        <f>F361*$G$5+F361</f>
        <v>1100</v>
      </c>
      <c r="H361" s="55">
        <f>G361*$H$73+G361</f>
        <v>1210</v>
      </c>
      <c r="I361" s="55">
        <f>H361*$I$73+H361</f>
        <v>1288.6500000000001</v>
      </c>
      <c r="J361" s="55">
        <f>I361*$J$73+I361</f>
        <v>1353.0825</v>
      </c>
      <c r="K361" s="55">
        <f t="shared" ref="K361" si="460">I361*$K$5+I361</f>
        <v>1340.1960000000001</v>
      </c>
      <c r="L361" s="55">
        <f t="shared" ref="L361" si="461">I361*$L$5+I361</f>
        <v>1314.423</v>
      </c>
      <c r="M361" s="55">
        <f t="shared" ref="M361" si="462">J361*$M$5+J361</f>
        <v>1434.2674500000001</v>
      </c>
      <c r="N361" s="55">
        <f t="shared" ref="N361:P361" si="463">K361*$N$5+K361</f>
        <v>1420.6077600000001</v>
      </c>
      <c r="O361" s="55">
        <f t="shared" si="463"/>
        <v>1393.28838</v>
      </c>
      <c r="P361" s="55">
        <f t="shared" si="463"/>
        <v>1520.3234970000001</v>
      </c>
    </row>
    <row r="362" spans="1:16" s="323" customFormat="1" ht="21" customHeight="1" x14ac:dyDescent="0.2">
      <c r="A362" s="291"/>
      <c r="B362" s="198" t="s">
        <v>771</v>
      </c>
      <c r="C362" s="90"/>
      <c r="D362" s="121"/>
      <c r="E362" s="121"/>
      <c r="F362" s="121">
        <v>2000</v>
      </c>
      <c r="G362" s="55">
        <f>F362*$G$5+F362</f>
        <v>2200</v>
      </c>
      <c r="H362" s="55">
        <f>G362*$H$73+G362</f>
        <v>2420</v>
      </c>
      <c r="I362" s="55">
        <f>H362*$I$73+H362</f>
        <v>2577.3000000000002</v>
      </c>
      <c r="J362" s="55">
        <f>I362*$J$73+I362</f>
        <v>2706.165</v>
      </c>
      <c r="K362" s="55">
        <f t="shared" ref="K362" si="464">I362*$K$5+I362</f>
        <v>2680.3920000000003</v>
      </c>
      <c r="L362" s="55">
        <f t="shared" ref="L362" si="465">I362*$L$5+I362</f>
        <v>2628.846</v>
      </c>
      <c r="M362" s="55">
        <f t="shared" ref="M362" si="466">J362*$M$5+J362</f>
        <v>2868.5349000000001</v>
      </c>
      <c r="N362" s="55">
        <f t="shared" ref="N362:P362" si="467">K362*$N$5+K362</f>
        <v>2841.2155200000002</v>
      </c>
      <c r="O362" s="55">
        <f t="shared" si="467"/>
        <v>2786.5767599999999</v>
      </c>
      <c r="P362" s="55">
        <f t="shared" si="467"/>
        <v>3040.6469940000002</v>
      </c>
    </row>
    <row r="363" spans="1:16" s="323" customFormat="1" ht="21" customHeight="1" thickBot="1" x14ac:dyDescent="0.25">
      <c r="A363" s="292"/>
      <c r="B363" s="149"/>
      <c r="C363" s="83"/>
      <c r="D363" s="135"/>
      <c r="E363" s="135"/>
      <c r="F363" s="135"/>
      <c r="G363" s="136"/>
      <c r="H363" s="136"/>
      <c r="I363" s="136"/>
      <c r="J363" s="136"/>
      <c r="K363" s="136"/>
      <c r="L363" s="136"/>
      <c r="M363" s="136"/>
      <c r="N363" s="136"/>
      <c r="O363" s="136"/>
      <c r="P363" s="136"/>
    </row>
    <row r="364" spans="1:16" ht="26.25" customHeight="1" x14ac:dyDescent="0.2">
      <c r="B364" s="8" t="s">
        <v>253</v>
      </c>
      <c r="C364" s="288"/>
      <c r="D364" s="376"/>
      <c r="E364" s="376"/>
      <c r="F364" s="376"/>
    </row>
    <row r="365" spans="1:16" ht="26.25" customHeight="1" x14ac:dyDescent="0.2">
      <c r="B365" s="67"/>
      <c r="C365" s="288"/>
      <c r="D365" s="376"/>
      <c r="E365" s="376"/>
      <c r="F365" s="376"/>
    </row>
    <row r="366" spans="1:16" ht="26.25" customHeight="1" x14ac:dyDescent="0.2">
      <c r="C366" s="288"/>
      <c r="D366" s="376"/>
      <c r="E366" s="376"/>
      <c r="F366" s="376"/>
    </row>
    <row r="367" spans="1:16" ht="30" customHeight="1" x14ac:dyDescent="0.2">
      <c r="B367" s="67"/>
      <c r="C367" s="288"/>
      <c r="D367" s="376"/>
      <c r="E367" s="376"/>
      <c r="F367" s="376"/>
    </row>
    <row r="368" spans="1:16" ht="30" customHeight="1" x14ac:dyDescent="0.2">
      <c r="B368" s="67"/>
      <c r="C368" s="288"/>
      <c r="D368" s="376"/>
      <c r="E368" s="376"/>
      <c r="F368" s="376"/>
    </row>
    <row r="369" spans="2:6" ht="30" customHeight="1" x14ac:dyDescent="0.2">
      <c r="B369" s="67"/>
      <c r="C369" s="288"/>
      <c r="D369" s="376"/>
      <c r="E369" s="376"/>
      <c r="F369" s="376"/>
    </row>
    <row r="370" spans="2:6" ht="30" customHeight="1" x14ac:dyDescent="0.2">
      <c r="B370" s="67"/>
      <c r="C370" s="288"/>
      <c r="D370" s="376"/>
      <c r="E370" s="376"/>
      <c r="F370" s="376"/>
    </row>
    <row r="371" spans="2:6" ht="30" customHeight="1" x14ac:dyDescent="0.2">
      <c r="B371" s="67"/>
      <c r="C371" s="288"/>
      <c r="D371" s="376"/>
      <c r="E371" s="376"/>
      <c r="F371" s="376"/>
    </row>
    <row r="372" spans="2:6" ht="30" customHeight="1" x14ac:dyDescent="0.2">
      <c r="B372" s="67"/>
      <c r="C372" s="288"/>
      <c r="D372" s="376"/>
      <c r="E372" s="376"/>
      <c r="F372" s="376"/>
    </row>
    <row r="373" spans="2:6" ht="30" customHeight="1" x14ac:dyDescent="0.2">
      <c r="B373" s="67"/>
      <c r="C373" s="288"/>
      <c r="D373" s="376"/>
      <c r="E373" s="376"/>
      <c r="F373" s="376"/>
    </row>
    <row r="374" spans="2:6" ht="30" customHeight="1" x14ac:dyDescent="0.2">
      <c r="B374" s="67"/>
      <c r="C374" s="288"/>
      <c r="D374" s="376"/>
      <c r="E374" s="376"/>
      <c r="F374" s="376"/>
    </row>
    <row r="375" spans="2:6" ht="30" customHeight="1" x14ac:dyDescent="0.2">
      <c r="B375" s="67"/>
      <c r="C375" s="288"/>
      <c r="D375" s="376"/>
      <c r="E375" s="376"/>
      <c r="F375" s="376"/>
    </row>
    <row r="376" spans="2:6" ht="30" customHeight="1" x14ac:dyDescent="0.2">
      <c r="B376" s="67"/>
      <c r="C376" s="288"/>
      <c r="D376" s="376"/>
      <c r="E376" s="376"/>
      <c r="F376" s="376"/>
    </row>
    <row r="377" spans="2:6" ht="30" customHeight="1" x14ac:dyDescent="0.2">
      <c r="B377" s="67"/>
      <c r="C377" s="288"/>
      <c r="D377" s="376"/>
      <c r="E377" s="376"/>
      <c r="F377" s="376"/>
    </row>
    <row r="378" spans="2:6" ht="30" customHeight="1" x14ac:dyDescent="0.2">
      <c r="B378" s="67"/>
      <c r="C378" s="288"/>
      <c r="D378" s="376"/>
      <c r="E378" s="376"/>
      <c r="F378" s="376"/>
    </row>
    <row r="379" spans="2:6" ht="30" customHeight="1" x14ac:dyDescent="0.2">
      <c r="B379" s="67"/>
      <c r="C379" s="288"/>
      <c r="D379" s="376"/>
      <c r="E379" s="376"/>
      <c r="F379" s="376"/>
    </row>
    <row r="380" spans="2:6" ht="30" customHeight="1" x14ac:dyDescent="0.2"/>
    <row r="381" spans="2:6" ht="30" customHeight="1" x14ac:dyDescent="0.2"/>
  </sheetData>
  <mergeCells count="13">
    <mergeCell ref="A1:J1"/>
    <mergeCell ref="A274:B276"/>
    <mergeCell ref="A321:B323"/>
    <mergeCell ref="A265:B265"/>
    <mergeCell ref="A257:B257"/>
    <mergeCell ref="A249:B249"/>
    <mergeCell ref="A233:B235"/>
    <mergeCell ref="B47:B49"/>
    <mergeCell ref="A181:B183"/>
    <mergeCell ref="A136:B138"/>
    <mergeCell ref="A95:B97"/>
    <mergeCell ref="A3:B5"/>
    <mergeCell ref="B71:B73"/>
  </mergeCells>
  <phoneticPr fontId="4" type="noConversion"/>
  <printOptions horizontalCentered="1"/>
  <pageMargins left="0.25" right="0.25" top="0.75" bottom="0.75" header="0.3" footer="0.3"/>
  <pageSetup paperSize="9" scale="50" firstPageNumber="9" fitToHeight="0" orientation="portrait" useFirstPageNumber="1" r:id="rId1"/>
  <headerFooter alignWithMargins="0">
    <oddHeader>&amp;C&amp;P</oddHeader>
    <oddFooter>&amp;CAdopted 31 March 2015</oddFooter>
  </headerFooter>
  <rowBreaks count="6" manualBreakCount="6">
    <brk id="46" max="16383" man="1"/>
    <brk id="94" max="16383" man="1"/>
    <brk id="134" max="16383" man="1"/>
    <brk id="180" max="16383" man="1"/>
    <brk id="231" max="16383" man="1"/>
    <brk id="3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B1:B59"/>
  <sheetViews>
    <sheetView view="pageBreakPreview" zoomScale="70" zoomScaleNormal="100" zoomScaleSheetLayoutView="70" workbookViewId="0">
      <selection activeCell="B15" sqref="B15"/>
    </sheetView>
  </sheetViews>
  <sheetFormatPr defaultColWidth="63.125" defaultRowHeight="14.25" x14ac:dyDescent="0.2"/>
  <cols>
    <col min="1" max="1" width="4.25" style="67" customWidth="1"/>
    <col min="2" max="2" width="99.75" style="67" customWidth="1"/>
    <col min="3" max="16384" width="63.125" style="67"/>
  </cols>
  <sheetData>
    <row r="1" spans="2:2" s="295" customFormat="1" ht="15" x14ac:dyDescent="0.2">
      <c r="B1" s="297" t="s">
        <v>163</v>
      </c>
    </row>
    <row r="2" spans="2:2" s="295" customFormat="1" ht="15" x14ac:dyDescent="0.2"/>
    <row r="3" spans="2:2" s="299" customFormat="1" ht="33" customHeight="1" x14ac:dyDescent="0.2">
      <c r="B3" s="299" t="s">
        <v>164</v>
      </c>
    </row>
    <row r="4" spans="2:2" s="299" customFormat="1" ht="18" x14ac:dyDescent="0.2"/>
    <row r="5" spans="2:2" s="299" customFormat="1" ht="18" x14ac:dyDescent="0.2">
      <c r="B5" s="299" t="s">
        <v>193</v>
      </c>
    </row>
    <row r="7" spans="2:2" ht="42.75" x14ac:dyDescent="0.2">
      <c r="B7" s="296" t="s">
        <v>194</v>
      </c>
    </row>
    <row r="8" spans="2:2" x14ac:dyDescent="0.2">
      <c r="B8" s="296"/>
    </row>
    <row r="9" spans="2:2" ht="28.5" x14ac:dyDescent="0.2">
      <c r="B9" s="296" t="s">
        <v>195</v>
      </c>
    </row>
    <row r="10" spans="2:2" x14ac:dyDescent="0.2">
      <c r="B10" s="296"/>
    </row>
    <row r="11" spans="2:2" ht="28.5" x14ac:dyDescent="0.2">
      <c r="B11" s="296" t="s">
        <v>171</v>
      </c>
    </row>
    <row r="12" spans="2:2" x14ac:dyDescent="0.2">
      <c r="B12" s="296"/>
    </row>
    <row r="13" spans="2:2" ht="28.5" x14ac:dyDescent="0.2">
      <c r="B13" s="296" t="s">
        <v>196</v>
      </c>
    </row>
    <row r="14" spans="2:2" x14ac:dyDescent="0.2">
      <c r="B14" s="296"/>
    </row>
    <row r="15" spans="2:2" ht="28.5" x14ac:dyDescent="0.2">
      <c r="B15" s="296" t="s">
        <v>172</v>
      </c>
    </row>
    <row r="16" spans="2:2" x14ac:dyDescent="0.2">
      <c r="B16" s="296"/>
    </row>
    <row r="17" spans="2:2" ht="28.5" x14ac:dyDescent="0.2">
      <c r="B17" s="296" t="s">
        <v>173</v>
      </c>
    </row>
    <row r="18" spans="2:2" x14ac:dyDescent="0.2">
      <c r="B18" s="296"/>
    </row>
    <row r="19" spans="2:2" ht="42.75" x14ac:dyDescent="0.2">
      <c r="B19" s="296" t="s">
        <v>527</v>
      </c>
    </row>
    <row r="20" spans="2:2" x14ac:dyDescent="0.2">
      <c r="B20" s="296"/>
    </row>
    <row r="21" spans="2:2" ht="42.75" x14ac:dyDescent="0.2">
      <c r="B21" s="296" t="s">
        <v>174</v>
      </c>
    </row>
    <row r="22" spans="2:2" x14ac:dyDescent="0.2">
      <c r="B22" s="296"/>
    </row>
    <row r="23" spans="2:2" ht="28.5" x14ac:dyDescent="0.2">
      <c r="B23" s="296" t="s">
        <v>175</v>
      </c>
    </row>
    <row r="24" spans="2:2" x14ac:dyDescent="0.2">
      <c r="B24" s="296"/>
    </row>
    <row r="25" spans="2:2" ht="42.75" x14ac:dyDescent="0.2">
      <c r="B25" s="296" t="s">
        <v>176</v>
      </c>
    </row>
    <row r="26" spans="2:2" x14ac:dyDescent="0.2">
      <c r="B26" s="296"/>
    </row>
    <row r="27" spans="2:2" ht="28.5" x14ac:dyDescent="0.2">
      <c r="B27" s="296" t="s">
        <v>184</v>
      </c>
    </row>
    <row r="28" spans="2:2" x14ac:dyDescent="0.2">
      <c r="B28" s="296"/>
    </row>
    <row r="29" spans="2:2" ht="42.75" x14ac:dyDescent="0.2">
      <c r="B29" s="296" t="s">
        <v>197</v>
      </c>
    </row>
    <row r="30" spans="2:2" x14ac:dyDescent="0.2">
      <c r="B30" s="296"/>
    </row>
    <row r="31" spans="2:2" x14ac:dyDescent="0.2">
      <c r="B31" s="296"/>
    </row>
    <row r="32" spans="2:2" s="295" customFormat="1" ht="15" x14ac:dyDescent="0.2">
      <c r="B32" s="298" t="s">
        <v>185</v>
      </c>
    </row>
    <row r="33" spans="2:2" x14ac:dyDescent="0.2">
      <c r="B33" s="296"/>
    </row>
    <row r="34" spans="2:2" ht="42.75" x14ac:dyDescent="0.2">
      <c r="B34" s="296" t="s">
        <v>200</v>
      </c>
    </row>
    <row r="35" spans="2:2" x14ac:dyDescent="0.2">
      <c r="B35" s="296"/>
    </row>
    <row r="36" spans="2:2" ht="42.75" x14ac:dyDescent="0.2">
      <c r="B36" s="296" t="s">
        <v>201</v>
      </c>
    </row>
    <row r="37" spans="2:2" x14ac:dyDescent="0.2">
      <c r="B37" s="296"/>
    </row>
    <row r="38" spans="2:2" ht="28.5" x14ac:dyDescent="0.2">
      <c r="B38" s="296" t="s">
        <v>202</v>
      </c>
    </row>
    <row r="39" spans="2:2" x14ac:dyDescent="0.2">
      <c r="B39" s="296"/>
    </row>
    <row r="40" spans="2:2" ht="28.5" x14ac:dyDescent="0.2">
      <c r="B40" s="296" t="s">
        <v>186</v>
      </c>
    </row>
    <row r="41" spans="2:2" x14ac:dyDescent="0.2">
      <c r="B41" s="296"/>
    </row>
    <row r="42" spans="2:2" ht="42.75" x14ac:dyDescent="0.2">
      <c r="B42" s="296" t="s">
        <v>203</v>
      </c>
    </row>
    <row r="43" spans="2:2" x14ac:dyDescent="0.2">
      <c r="B43" s="296"/>
    </row>
    <row r="44" spans="2:2" ht="28.5" x14ac:dyDescent="0.2">
      <c r="B44" s="296" t="s">
        <v>187</v>
      </c>
    </row>
    <row r="45" spans="2:2" x14ac:dyDescent="0.2">
      <c r="B45" s="296"/>
    </row>
    <row r="46" spans="2:2" ht="28.5" x14ac:dyDescent="0.2">
      <c r="B46" s="296" t="s">
        <v>188</v>
      </c>
    </row>
    <row r="47" spans="2:2" x14ac:dyDescent="0.2">
      <c r="B47" s="296"/>
    </row>
    <row r="48" spans="2:2" ht="28.5" x14ac:dyDescent="0.2">
      <c r="B48" s="296" t="s">
        <v>204</v>
      </c>
    </row>
    <row r="49" spans="2:2" x14ac:dyDescent="0.2">
      <c r="B49" s="296"/>
    </row>
    <row r="50" spans="2:2" ht="42.75" x14ac:dyDescent="0.2">
      <c r="B50" s="296" t="s">
        <v>207</v>
      </c>
    </row>
    <row r="51" spans="2:2" x14ac:dyDescent="0.2">
      <c r="B51" s="296"/>
    </row>
    <row r="52" spans="2:2" ht="28.5" x14ac:dyDescent="0.2">
      <c r="B52" s="296" t="s">
        <v>189</v>
      </c>
    </row>
    <row r="53" spans="2:2" x14ac:dyDescent="0.2">
      <c r="B53" s="296"/>
    </row>
    <row r="54" spans="2:2" ht="42.75" x14ac:dyDescent="0.2">
      <c r="B54" s="296" t="s">
        <v>208</v>
      </c>
    </row>
    <row r="55" spans="2:2" x14ac:dyDescent="0.2">
      <c r="B55" s="296"/>
    </row>
    <row r="56" spans="2:2" s="295" customFormat="1" ht="15" x14ac:dyDescent="0.2">
      <c r="B56" s="298" t="s">
        <v>190</v>
      </c>
    </row>
    <row r="57" spans="2:2" x14ac:dyDescent="0.2">
      <c r="B57" s="296"/>
    </row>
    <row r="58" spans="2:2" ht="42.75" x14ac:dyDescent="0.2">
      <c r="B58" s="296" t="s">
        <v>192</v>
      </c>
    </row>
    <row r="59" spans="2:2" x14ac:dyDescent="0.2">
      <c r="B59" s="296"/>
    </row>
  </sheetData>
  <phoneticPr fontId="4" type="noConversion"/>
  <printOptions horizontalCentered="1"/>
  <pageMargins left="0.23622047244094491" right="0.23622047244094491" top="0.74803149606299213" bottom="0.74803149606299213" header="0.31496062992125984" footer="0.31496062992125984"/>
  <pageSetup paperSize="9" scale="91" firstPageNumber="9" fitToHeight="0" orientation="portrait" useFirstPageNumber="1" r:id="rId1"/>
  <headerFooter alignWithMargins="0">
    <oddFooter>&amp;CAdopted 31 March 2015</oddFooter>
  </headerFooter>
  <rowBreaks count="1" manualBreakCount="1">
    <brk id="30" min="1" max="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N51"/>
  <sheetViews>
    <sheetView view="pageBreakPreview" zoomScale="60" workbookViewId="0">
      <selection sqref="A1:H1"/>
    </sheetView>
  </sheetViews>
  <sheetFormatPr defaultRowHeight="14.25" x14ac:dyDescent="0.2"/>
  <cols>
    <col min="1" max="1" width="15.625" style="4" customWidth="1"/>
    <col min="2" max="2" width="15.625" style="6" customWidth="1"/>
    <col min="3" max="3" width="15.625" style="4" customWidth="1"/>
    <col min="4" max="4" width="15.625" style="5" customWidth="1"/>
    <col min="5" max="5" width="15.625" style="4" customWidth="1"/>
    <col min="6" max="6" width="15.625" style="5" customWidth="1"/>
    <col min="7" max="7" width="15.625" style="4" customWidth="1"/>
    <col min="8" max="8" width="15.625" style="5" customWidth="1"/>
    <col min="9" max="16384" width="9" style="4"/>
  </cols>
  <sheetData>
    <row r="1" spans="1:14" s="7" customFormat="1" ht="18" x14ac:dyDescent="0.2">
      <c r="A1" s="754" t="s">
        <v>11</v>
      </c>
      <c r="B1" s="754"/>
      <c r="C1" s="754"/>
      <c r="D1" s="754"/>
      <c r="E1" s="754"/>
      <c r="F1" s="754"/>
      <c r="G1" s="754"/>
      <c r="H1" s="754"/>
    </row>
    <row r="3" spans="1:14" s="3" customFormat="1" ht="30" customHeight="1" x14ac:dyDescent="0.2">
      <c r="A3" s="34" t="s">
        <v>12</v>
      </c>
      <c r="B3" s="35" t="s">
        <v>13</v>
      </c>
      <c r="C3" s="34" t="s">
        <v>12</v>
      </c>
      <c r="D3" s="36" t="s">
        <v>13</v>
      </c>
      <c r="E3" s="34" t="s">
        <v>12</v>
      </c>
      <c r="F3" s="36" t="s">
        <v>13</v>
      </c>
      <c r="G3" s="34" t="s">
        <v>12</v>
      </c>
      <c r="H3" s="36" t="s">
        <v>13</v>
      </c>
    </row>
    <row r="4" spans="1:14" ht="18" x14ac:dyDescent="0.2">
      <c r="A4" s="37" t="s">
        <v>14</v>
      </c>
      <c r="B4" s="38">
        <v>180</v>
      </c>
      <c r="C4" s="37" t="s">
        <v>52</v>
      </c>
      <c r="D4" s="39">
        <v>1595</v>
      </c>
      <c r="E4" s="37" t="s">
        <v>90</v>
      </c>
      <c r="F4" s="39">
        <v>3040</v>
      </c>
      <c r="G4" s="37" t="s">
        <v>123</v>
      </c>
      <c r="H4" s="39">
        <v>4480</v>
      </c>
      <c r="I4" s="5"/>
      <c r="N4" s="53"/>
    </row>
    <row r="5" spans="1:14" ht="18" x14ac:dyDescent="0.2">
      <c r="A5" s="37" t="s">
        <v>15</v>
      </c>
      <c r="B5" s="38">
        <v>190</v>
      </c>
      <c r="C5" s="37" t="s">
        <v>53</v>
      </c>
      <c r="D5" s="39">
        <v>1635</v>
      </c>
      <c r="E5" s="37" t="s">
        <v>91</v>
      </c>
      <c r="F5" s="39">
        <v>3075</v>
      </c>
      <c r="G5" s="37" t="s">
        <v>124</v>
      </c>
      <c r="H5" s="39">
        <v>4520</v>
      </c>
    </row>
    <row r="6" spans="1:14" ht="18" x14ac:dyDescent="0.2">
      <c r="A6" s="37" t="s">
        <v>16</v>
      </c>
      <c r="B6" s="38">
        <v>225</v>
      </c>
      <c r="C6" s="37" t="s">
        <v>54</v>
      </c>
      <c r="D6" s="39">
        <f>D5+35</f>
        <v>1670</v>
      </c>
      <c r="E6" s="37" t="s">
        <v>92</v>
      </c>
      <c r="F6" s="39">
        <v>3115</v>
      </c>
      <c r="G6" s="37" t="s">
        <v>125</v>
      </c>
      <c r="H6" s="39">
        <v>4560</v>
      </c>
    </row>
    <row r="7" spans="1:14" ht="18" x14ac:dyDescent="0.2">
      <c r="A7" s="37" t="s">
        <v>17</v>
      </c>
      <c r="B7" s="38">
        <v>260</v>
      </c>
      <c r="C7" s="37" t="s">
        <v>89</v>
      </c>
      <c r="D7" s="39">
        <f>D6+40</f>
        <v>1710</v>
      </c>
      <c r="E7" s="37" t="s">
        <v>93</v>
      </c>
      <c r="F7" s="39">
        <v>3150</v>
      </c>
      <c r="G7" s="37" t="s">
        <v>126</v>
      </c>
      <c r="H7" s="39">
        <v>4595</v>
      </c>
    </row>
    <row r="8" spans="1:14" ht="18" x14ac:dyDescent="0.2">
      <c r="A8" s="37" t="s">
        <v>18</v>
      </c>
      <c r="B8" s="38">
        <v>300</v>
      </c>
      <c r="C8" s="37" t="s">
        <v>88</v>
      </c>
      <c r="D8" s="39">
        <f>D7+40</f>
        <v>1750</v>
      </c>
      <c r="E8" s="37" t="s">
        <v>94</v>
      </c>
      <c r="F8" s="39">
        <v>3190</v>
      </c>
      <c r="G8" s="37" t="s">
        <v>127</v>
      </c>
      <c r="H8" s="39">
        <v>4635</v>
      </c>
    </row>
    <row r="9" spans="1:14" ht="18" x14ac:dyDescent="0.2">
      <c r="A9" s="37" t="s">
        <v>19</v>
      </c>
      <c r="B9" s="38">
        <v>340</v>
      </c>
      <c r="C9" s="37" t="s">
        <v>55</v>
      </c>
      <c r="D9" s="39">
        <f>D8+35</f>
        <v>1785</v>
      </c>
      <c r="E9" s="37" t="s">
        <v>95</v>
      </c>
      <c r="F9" s="39">
        <v>3230</v>
      </c>
      <c r="G9" s="37" t="s">
        <v>128</v>
      </c>
      <c r="H9" s="39">
        <v>4670</v>
      </c>
    </row>
    <row r="10" spans="1:14" ht="18" x14ac:dyDescent="0.2">
      <c r="A10" s="37" t="s">
        <v>20</v>
      </c>
      <c r="B10" s="38">
        <v>380</v>
      </c>
      <c r="C10" s="37" t="s">
        <v>56</v>
      </c>
      <c r="D10" s="39">
        <f>D9+35</f>
        <v>1820</v>
      </c>
      <c r="E10" s="37" t="s">
        <v>96</v>
      </c>
      <c r="F10" s="39">
        <v>3265</v>
      </c>
      <c r="G10" s="37" t="s">
        <v>129</v>
      </c>
      <c r="H10" s="39">
        <v>4710</v>
      </c>
    </row>
    <row r="11" spans="1:14" ht="18" x14ac:dyDescent="0.2">
      <c r="A11" s="37" t="s">
        <v>21</v>
      </c>
      <c r="B11" s="38">
        <v>415</v>
      </c>
      <c r="C11" s="37" t="s">
        <v>57</v>
      </c>
      <c r="D11" s="39">
        <f>D10+35</f>
        <v>1855</v>
      </c>
      <c r="E11" s="37" t="s">
        <v>97</v>
      </c>
      <c r="F11" s="39">
        <v>3305</v>
      </c>
      <c r="G11" s="37" t="s">
        <v>130</v>
      </c>
      <c r="H11" s="39">
        <v>4750</v>
      </c>
    </row>
    <row r="12" spans="1:14" ht="18" x14ac:dyDescent="0.2">
      <c r="A12" s="37" t="s">
        <v>22</v>
      </c>
      <c r="B12" s="38">
        <v>450</v>
      </c>
      <c r="C12" s="37" t="s">
        <v>58</v>
      </c>
      <c r="D12" s="39">
        <v>1900</v>
      </c>
      <c r="E12" s="37" t="s">
        <v>98</v>
      </c>
      <c r="F12" s="39">
        <v>3340</v>
      </c>
      <c r="G12" s="37" t="s">
        <v>131</v>
      </c>
      <c r="H12" s="39">
        <v>4785</v>
      </c>
    </row>
    <row r="13" spans="1:14" ht="18" x14ac:dyDescent="0.2">
      <c r="A13" s="37" t="s">
        <v>23</v>
      </c>
      <c r="B13" s="38">
        <v>490</v>
      </c>
      <c r="C13" s="37" t="s">
        <v>59</v>
      </c>
      <c r="D13" s="39">
        <v>1935</v>
      </c>
      <c r="E13" s="37" t="s">
        <v>99</v>
      </c>
      <c r="F13" s="39">
        <v>3380</v>
      </c>
      <c r="G13" s="37" t="s">
        <v>132</v>
      </c>
      <c r="H13" s="39">
        <v>4825</v>
      </c>
    </row>
    <row r="14" spans="1:14" ht="18" x14ac:dyDescent="0.2">
      <c r="A14" s="37" t="s">
        <v>24</v>
      </c>
      <c r="B14" s="38">
        <v>530</v>
      </c>
      <c r="C14" s="37" t="s">
        <v>60</v>
      </c>
      <c r="D14" s="39">
        <v>1975</v>
      </c>
      <c r="E14" s="37" t="s">
        <v>100</v>
      </c>
      <c r="F14" s="39">
        <v>3420</v>
      </c>
      <c r="G14" s="37" t="s">
        <v>133</v>
      </c>
      <c r="H14" s="39">
        <v>4860</v>
      </c>
    </row>
    <row r="15" spans="1:14" ht="18" x14ac:dyDescent="0.2">
      <c r="A15" s="37" t="s">
        <v>25</v>
      </c>
      <c r="B15" s="38">
        <v>570</v>
      </c>
      <c r="C15" s="37" t="s">
        <v>61</v>
      </c>
      <c r="D15" s="39">
        <v>2010</v>
      </c>
      <c r="E15" s="37" t="s">
        <v>101</v>
      </c>
      <c r="F15" s="39">
        <v>3455</v>
      </c>
      <c r="G15" s="37" t="s">
        <v>134</v>
      </c>
      <c r="H15" s="39">
        <v>4900</v>
      </c>
    </row>
    <row r="16" spans="1:14" ht="18" x14ac:dyDescent="0.2">
      <c r="A16" s="37" t="s">
        <v>26</v>
      </c>
      <c r="B16" s="38">
        <v>600</v>
      </c>
      <c r="C16" s="37" t="s">
        <v>62</v>
      </c>
      <c r="D16" s="39">
        <v>2050</v>
      </c>
      <c r="E16" s="37" t="s">
        <v>102</v>
      </c>
      <c r="F16" s="39">
        <v>3495</v>
      </c>
      <c r="G16" s="37" t="s">
        <v>135</v>
      </c>
      <c r="H16" s="39">
        <v>4940</v>
      </c>
    </row>
    <row r="17" spans="1:8" ht="18" x14ac:dyDescent="0.2">
      <c r="A17" s="37" t="s">
        <v>27</v>
      </c>
      <c r="B17" s="38">
        <v>640</v>
      </c>
      <c r="C17" s="37" t="s">
        <v>63</v>
      </c>
      <c r="D17" s="39">
        <v>2090</v>
      </c>
      <c r="E17" s="37" t="s">
        <v>103</v>
      </c>
      <c r="F17" s="39">
        <v>3530</v>
      </c>
      <c r="G17" s="37" t="s">
        <v>136</v>
      </c>
      <c r="H17" s="39">
        <v>4975</v>
      </c>
    </row>
    <row r="18" spans="1:8" ht="18" x14ac:dyDescent="0.2">
      <c r="A18" s="37" t="s">
        <v>28</v>
      </c>
      <c r="B18" s="38">
        <v>680</v>
      </c>
      <c r="C18" s="37" t="s">
        <v>64</v>
      </c>
      <c r="D18" s="39">
        <v>2125</v>
      </c>
      <c r="E18" s="37" t="s">
        <v>104</v>
      </c>
      <c r="F18" s="39">
        <v>3570</v>
      </c>
      <c r="G18" s="37" t="s">
        <v>137</v>
      </c>
      <c r="H18" s="39">
        <v>5015</v>
      </c>
    </row>
    <row r="19" spans="1:8" ht="18" x14ac:dyDescent="0.2">
      <c r="A19" s="37" t="s">
        <v>29</v>
      </c>
      <c r="B19" s="38">
        <v>720</v>
      </c>
      <c r="C19" s="37" t="s">
        <v>65</v>
      </c>
      <c r="D19" s="39">
        <v>2165</v>
      </c>
      <c r="E19" s="37" t="s">
        <v>105</v>
      </c>
      <c r="F19" s="39">
        <v>3605</v>
      </c>
      <c r="G19" s="37" t="s">
        <v>138</v>
      </c>
      <c r="H19" s="39">
        <v>5050</v>
      </c>
    </row>
    <row r="20" spans="1:8" ht="18" x14ac:dyDescent="0.2">
      <c r="A20" s="37" t="s">
        <v>30</v>
      </c>
      <c r="B20" s="38">
        <v>760</v>
      </c>
      <c r="C20" s="37" t="s">
        <v>66</v>
      </c>
      <c r="D20" s="39">
        <v>2200</v>
      </c>
      <c r="E20" s="37" t="s">
        <v>106</v>
      </c>
      <c r="F20" s="39">
        <v>3646</v>
      </c>
      <c r="G20" s="37" t="s">
        <v>139</v>
      </c>
      <c r="H20" s="39">
        <v>5090</v>
      </c>
    </row>
    <row r="21" spans="1:8" ht="18" x14ac:dyDescent="0.2">
      <c r="A21" s="37" t="s">
        <v>31</v>
      </c>
      <c r="B21" s="38">
        <v>800</v>
      </c>
      <c r="C21" s="37" t="s">
        <v>67</v>
      </c>
      <c r="D21" s="39">
        <v>2240</v>
      </c>
      <c r="E21" s="37" t="s">
        <v>107</v>
      </c>
      <c r="F21" s="39">
        <v>3685</v>
      </c>
      <c r="G21" s="37" t="s">
        <v>140</v>
      </c>
      <c r="H21" s="39">
        <v>5130</v>
      </c>
    </row>
    <row r="22" spans="1:8" ht="18" x14ac:dyDescent="0.2">
      <c r="A22" s="37" t="s">
        <v>32</v>
      </c>
      <c r="B22" s="38">
        <v>835</v>
      </c>
      <c r="C22" s="37" t="s">
        <v>68</v>
      </c>
      <c r="D22" s="39">
        <v>2280</v>
      </c>
      <c r="E22" s="37" t="s">
        <v>108</v>
      </c>
      <c r="F22" s="39">
        <v>3720</v>
      </c>
      <c r="G22" s="37" t="s">
        <v>141</v>
      </c>
      <c r="H22" s="39">
        <v>5165</v>
      </c>
    </row>
    <row r="23" spans="1:8" ht="18" x14ac:dyDescent="0.2">
      <c r="A23" s="37" t="s">
        <v>33</v>
      </c>
      <c r="B23" s="38">
        <v>875</v>
      </c>
      <c r="C23" s="37" t="s">
        <v>69</v>
      </c>
      <c r="D23" s="39">
        <v>2315</v>
      </c>
      <c r="E23" s="37" t="s">
        <v>109</v>
      </c>
      <c r="F23" s="39">
        <v>3760</v>
      </c>
      <c r="G23" s="37" t="s">
        <v>142</v>
      </c>
      <c r="H23" s="39">
        <v>5205</v>
      </c>
    </row>
    <row r="24" spans="1:8" ht="18" x14ac:dyDescent="0.2">
      <c r="A24" s="37" t="s">
        <v>34</v>
      </c>
      <c r="B24" s="38">
        <v>910</v>
      </c>
      <c r="C24" s="37" t="s">
        <v>70</v>
      </c>
      <c r="D24" s="39">
        <v>2355</v>
      </c>
      <c r="E24" s="37" t="s">
        <v>110</v>
      </c>
      <c r="F24" s="39">
        <v>3800</v>
      </c>
      <c r="G24" s="37" t="s">
        <v>143</v>
      </c>
      <c r="H24" s="39">
        <v>5240</v>
      </c>
    </row>
    <row r="25" spans="1:8" ht="18" x14ac:dyDescent="0.2">
      <c r="A25" s="37" t="s">
        <v>35</v>
      </c>
      <c r="B25" s="38">
        <v>950</v>
      </c>
      <c r="C25" s="37" t="s">
        <v>71</v>
      </c>
      <c r="D25" s="39">
        <v>2390</v>
      </c>
      <c r="E25" s="37" t="s">
        <v>111</v>
      </c>
      <c r="F25" s="39">
        <v>3835</v>
      </c>
      <c r="G25" s="37" t="s">
        <v>144</v>
      </c>
      <c r="H25" s="39">
        <v>4280</v>
      </c>
    </row>
    <row r="26" spans="1:8" ht="18" x14ac:dyDescent="0.2">
      <c r="A26" s="37" t="s">
        <v>36</v>
      </c>
      <c r="B26" s="38">
        <v>985</v>
      </c>
      <c r="C26" s="37" t="s">
        <v>72</v>
      </c>
      <c r="D26" s="39">
        <v>2430</v>
      </c>
      <c r="E26" s="37" t="s">
        <v>112</v>
      </c>
      <c r="F26" s="39">
        <v>3875</v>
      </c>
      <c r="G26" s="37" t="s">
        <v>145</v>
      </c>
      <c r="H26" s="39">
        <v>5320</v>
      </c>
    </row>
    <row r="27" spans="1:8" ht="18" x14ac:dyDescent="0.2">
      <c r="A27" s="37" t="s">
        <v>37</v>
      </c>
      <c r="B27" s="38">
        <v>1025</v>
      </c>
      <c r="C27" s="37" t="s">
        <v>73</v>
      </c>
      <c r="D27" s="39">
        <v>2470</v>
      </c>
      <c r="E27" s="37" t="s">
        <v>113</v>
      </c>
      <c r="F27" s="39">
        <v>3910</v>
      </c>
      <c r="G27" s="37" t="s">
        <v>146</v>
      </c>
      <c r="H27" s="39">
        <v>5355</v>
      </c>
    </row>
    <row r="28" spans="1:8" ht="18" x14ac:dyDescent="0.2">
      <c r="A28" s="37" t="s">
        <v>38</v>
      </c>
      <c r="B28" s="38">
        <v>1065</v>
      </c>
      <c r="C28" s="37" t="s">
        <v>74</v>
      </c>
      <c r="D28" s="39">
        <v>2505</v>
      </c>
      <c r="E28" s="37" t="s">
        <v>114</v>
      </c>
      <c r="F28" s="39">
        <v>3950</v>
      </c>
      <c r="G28" s="37" t="s">
        <v>147</v>
      </c>
      <c r="H28" s="39">
        <v>5395</v>
      </c>
    </row>
    <row r="29" spans="1:8" ht="18" x14ac:dyDescent="0.2">
      <c r="A29" s="37" t="s">
        <v>39</v>
      </c>
      <c r="B29" s="38">
        <v>1100</v>
      </c>
      <c r="C29" s="37" t="s">
        <v>75</v>
      </c>
      <c r="D29" s="39">
        <v>2545</v>
      </c>
      <c r="E29" s="37" t="s">
        <v>115</v>
      </c>
      <c r="F29" s="39">
        <v>3990</v>
      </c>
      <c r="G29" s="37" t="s">
        <v>148</v>
      </c>
      <c r="H29" s="39">
        <v>5430</v>
      </c>
    </row>
    <row r="30" spans="1:8" ht="18" x14ac:dyDescent="0.2">
      <c r="A30" s="37" t="s">
        <v>40</v>
      </c>
      <c r="B30" s="38">
        <v>1140</v>
      </c>
      <c r="C30" s="37" t="s">
        <v>76</v>
      </c>
      <c r="D30" s="39">
        <v>2585</v>
      </c>
      <c r="E30" s="37" t="s">
        <v>116</v>
      </c>
      <c r="F30" s="39">
        <v>4025</v>
      </c>
      <c r="G30" s="37" t="s">
        <v>149</v>
      </c>
      <c r="H30" s="39">
        <v>5470</v>
      </c>
    </row>
    <row r="31" spans="1:8" ht="18" x14ac:dyDescent="0.2">
      <c r="A31" s="37" t="s">
        <v>41</v>
      </c>
      <c r="B31" s="38">
        <v>1175</v>
      </c>
      <c r="C31" s="37" t="s">
        <v>77</v>
      </c>
      <c r="D31" s="39">
        <v>2620</v>
      </c>
      <c r="E31" s="37" t="s">
        <v>117</v>
      </c>
      <c r="F31" s="39">
        <v>4065</v>
      </c>
      <c r="G31" s="37" t="s">
        <v>150</v>
      </c>
      <c r="H31" s="39">
        <v>5510</v>
      </c>
    </row>
    <row r="32" spans="1:8" ht="18" x14ac:dyDescent="0.2">
      <c r="A32" s="37" t="s">
        <v>42</v>
      </c>
      <c r="B32" s="38">
        <v>1215</v>
      </c>
      <c r="C32" s="37" t="s">
        <v>78</v>
      </c>
      <c r="D32" s="39">
        <v>2660</v>
      </c>
      <c r="E32" s="37" t="s">
        <v>118</v>
      </c>
      <c r="F32" s="39">
        <v>4100</v>
      </c>
      <c r="G32" s="37" t="s">
        <v>151</v>
      </c>
      <c r="H32" s="39">
        <v>5545</v>
      </c>
    </row>
    <row r="33" spans="1:8" ht="18" x14ac:dyDescent="0.2">
      <c r="A33" s="37" t="s">
        <v>43</v>
      </c>
      <c r="B33" s="38">
        <v>1250</v>
      </c>
      <c r="C33" s="37" t="s">
        <v>79</v>
      </c>
      <c r="D33" s="39">
        <v>2700</v>
      </c>
      <c r="E33" s="37" t="s">
        <v>119</v>
      </c>
      <c r="F33" s="39">
        <v>4140</v>
      </c>
      <c r="G33" s="37" t="s">
        <v>152</v>
      </c>
      <c r="H33" s="39">
        <v>5585</v>
      </c>
    </row>
    <row r="34" spans="1:8" ht="18" x14ac:dyDescent="0.2">
      <c r="A34" s="37" t="s">
        <v>44</v>
      </c>
      <c r="B34" s="38">
        <v>1290</v>
      </c>
      <c r="C34" s="37" t="s">
        <v>87</v>
      </c>
      <c r="D34" s="39">
        <v>2735</v>
      </c>
      <c r="E34" s="37" t="s">
        <v>120</v>
      </c>
      <c r="F34" s="39">
        <v>4175</v>
      </c>
      <c r="G34" s="37" t="s">
        <v>153</v>
      </c>
      <c r="H34" s="39">
        <v>5620</v>
      </c>
    </row>
    <row r="35" spans="1:8" ht="18" x14ac:dyDescent="0.2">
      <c r="A35" s="37" t="s">
        <v>45</v>
      </c>
      <c r="B35" s="38">
        <v>1325</v>
      </c>
      <c r="C35" s="37" t="s">
        <v>80</v>
      </c>
      <c r="D35" s="39">
        <v>2770</v>
      </c>
      <c r="E35" s="37" t="s">
        <v>121</v>
      </c>
      <c r="F35" s="39">
        <v>4215</v>
      </c>
      <c r="G35" s="37" t="s">
        <v>154</v>
      </c>
      <c r="H35" s="39">
        <v>5660</v>
      </c>
    </row>
    <row r="36" spans="1:8" ht="18" x14ac:dyDescent="0.2">
      <c r="A36" s="37" t="s">
        <v>46</v>
      </c>
      <c r="B36" s="38">
        <v>1365</v>
      </c>
      <c r="C36" s="37" t="s">
        <v>81</v>
      </c>
      <c r="D36" s="39">
        <v>2810</v>
      </c>
      <c r="E36" s="37" t="s">
        <v>122</v>
      </c>
      <c r="F36" s="39">
        <v>4255</v>
      </c>
      <c r="G36" s="37" t="s">
        <v>155</v>
      </c>
      <c r="H36" s="39">
        <v>5700</v>
      </c>
    </row>
    <row r="37" spans="1:8" ht="18" x14ac:dyDescent="0.2">
      <c r="A37" s="37" t="s">
        <v>47</v>
      </c>
      <c r="B37" s="38">
        <v>1405</v>
      </c>
      <c r="C37" s="37" t="s">
        <v>82</v>
      </c>
      <c r="D37" s="39">
        <v>2850</v>
      </c>
      <c r="E37" s="37" t="s">
        <v>113</v>
      </c>
      <c r="F37" s="39">
        <v>4295</v>
      </c>
      <c r="G37" s="37" t="s">
        <v>156</v>
      </c>
      <c r="H37" s="39">
        <v>5735</v>
      </c>
    </row>
    <row r="38" spans="1:8" ht="18" x14ac:dyDescent="0.2">
      <c r="A38" s="37" t="s">
        <v>48</v>
      </c>
      <c r="B38" s="38">
        <v>1440</v>
      </c>
      <c r="C38" s="37" t="s">
        <v>83</v>
      </c>
      <c r="D38" s="39">
        <v>2885</v>
      </c>
      <c r="E38" s="37" t="s">
        <v>114</v>
      </c>
      <c r="F38" s="39">
        <v>4330</v>
      </c>
      <c r="G38" s="37" t="s">
        <v>157</v>
      </c>
      <c r="H38" s="39">
        <v>5775</v>
      </c>
    </row>
    <row r="39" spans="1:8" ht="18" x14ac:dyDescent="0.2">
      <c r="A39" s="37" t="s">
        <v>49</v>
      </c>
      <c r="B39" s="38">
        <v>1480</v>
      </c>
      <c r="C39" s="37" t="s">
        <v>84</v>
      </c>
      <c r="D39" s="39">
        <v>2925</v>
      </c>
      <c r="E39" s="37" t="s">
        <v>115</v>
      </c>
      <c r="F39" s="39">
        <v>4370</v>
      </c>
      <c r="G39" s="37"/>
      <c r="H39" s="39"/>
    </row>
    <row r="40" spans="1:8" ht="18" x14ac:dyDescent="0.2">
      <c r="A40" s="37" t="s">
        <v>50</v>
      </c>
      <c r="B40" s="38">
        <v>1520</v>
      </c>
      <c r="C40" s="37" t="s">
        <v>85</v>
      </c>
      <c r="D40" s="39">
        <v>2960</v>
      </c>
      <c r="E40" s="37" t="s">
        <v>116</v>
      </c>
      <c r="F40" s="39">
        <v>4405</v>
      </c>
      <c r="G40" s="37"/>
      <c r="H40" s="39"/>
    </row>
    <row r="41" spans="1:8" ht="18" x14ac:dyDescent="0.2">
      <c r="A41" s="37" t="s">
        <v>51</v>
      </c>
      <c r="B41" s="38">
        <v>1555</v>
      </c>
      <c r="C41" s="37" t="s">
        <v>86</v>
      </c>
      <c r="D41" s="39">
        <v>3000</v>
      </c>
      <c r="E41" s="37" t="s">
        <v>117</v>
      </c>
      <c r="F41" s="39">
        <v>4445</v>
      </c>
      <c r="G41" s="37"/>
      <c r="H41" s="39"/>
    </row>
    <row r="42" spans="1:8" ht="18" x14ac:dyDescent="0.2">
      <c r="A42" s="37"/>
      <c r="B42" s="38"/>
      <c r="C42" s="37"/>
      <c r="D42" s="39"/>
      <c r="E42" s="37"/>
      <c r="F42" s="39"/>
      <c r="G42" s="37"/>
      <c r="H42" s="39"/>
    </row>
    <row r="43" spans="1:8" ht="18" x14ac:dyDescent="0.2">
      <c r="A43" s="2"/>
      <c r="B43" s="40"/>
      <c r="C43" s="2"/>
      <c r="D43" s="9"/>
      <c r="E43" s="2"/>
      <c r="F43" s="9"/>
      <c r="G43" s="2"/>
      <c r="H43" s="9"/>
    </row>
    <row r="44" spans="1:8" ht="18" x14ac:dyDescent="0.2">
      <c r="A44" s="755"/>
      <c r="B44" s="755"/>
      <c r="C44" s="2"/>
      <c r="D44" s="9"/>
      <c r="E44" s="2"/>
      <c r="F44" s="9"/>
      <c r="G44" s="2"/>
      <c r="H44" s="9"/>
    </row>
    <row r="45" spans="1:8" ht="18" x14ac:dyDescent="0.2">
      <c r="A45" s="755" t="s">
        <v>158</v>
      </c>
      <c r="B45" s="755"/>
      <c r="C45" s="2"/>
      <c r="D45" s="9">
        <v>100</v>
      </c>
      <c r="E45" s="2"/>
      <c r="F45" s="9"/>
      <c r="G45" s="2"/>
      <c r="H45" s="9"/>
    </row>
    <row r="46" spans="1:8" ht="18" x14ac:dyDescent="0.2">
      <c r="A46" s="755" t="s">
        <v>159</v>
      </c>
      <c r="B46" s="755"/>
      <c r="C46" s="2"/>
      <c r="D46" s="9">
        <v>20</v>
      </c>
      <c r="E46" s="2"/>
      <c r="F46" s="9"/>
      <c r="G46" s="2"/>
      <c r="H46" s="9"/>
    </row>
    <row r="47" spans="1:8" ht="18" x14ac:dyDescent="0.2">
      <c r="A47" s="755" t="s">
        <v>160</v>
      </c>
      <c r="B47" s="755"/>
      <c r="C47" s="2"/>
      <c r="D47" s="9">
        <v>120</v>
      </c>
      <c r="E47" s="2"/>
      <c r="F47" s="9"/>
      <c r="G47" s="2"/>
      <c r="H47" s="9"/>
    </row>
    <row r="48" spans="1:8" ht="18" x14ac:dyDescent="0.2">
      <c r="A48" s="755" t="s">
        <v>161</v>
      </c>
      <c r="B48" s="755"/>
      <c r="C48" s="2"/>
      <c r="D48" s="9">
        <v>100</v>
      </c>
      <c r="E48" s="2"/>
      <c r="F48" s="9"/>
      <c r="G48" s="2"/>
      <c r="H48" s="9"/>
    </row>
    <row r="49" spans="1:8" ht="18" x14ac:dyDescent="0.2">
      <c r="A49" s="755" t="s">
        <v>162</v>
      </c>
      <c r="B49" s="755"/>
      <c r="C49" s="2"/>
      <c r="D49" s="9">
        <v>200</v>
      </c>
      <c r="E49" s="2"/>
      <c r="F49" s="9"/>
      <c r="G49" s="2"/>
      <c r="H49" s="9"/>
    </row>
    <row r="50" spans="1:8" ht="18" x14ac:dyDescent="0.2">
      <c r="A50" s="755"/>
      <c r="B50" s="755"/>
      <c r="C50" s="2"/>
      <c r="D50" s="9"/>
      <c r="E50" s="2"/>
      <c r="F50" s="9"/>
      <c r="G50" s="2"/>
      <c r="H50" s="9"/>
    </row>
    <row r="51" spans="1:8" ht="18" x14ac:dyDescent="0.2">
      <c r="A51" s="755"/>
      <c r="B51" s="755"/>
      <c r="C51" s="2"/>
      <c r="D51" s="9"/>
      <c r="E51" s="2"/>
      <c r="F51" s="9"/>
      <c r="G51" s="2"/>
      <c r="H51" s="9"/>
    </row>
  </sheetData>
  <mergeCells count="9">
    <mergeCell ref="A1:H1"/>
    <mergeCell ref="A44:B44"/>
    <mergeCell ref="A45:B45"/>
    <mergeCell ref="A46:B46"/>
    <mergeCell ref="A51:B51"/>
    <mergeCell ref="A47:B47"/>
    <mergeCell ref="A48:B48"/>
    <mergeCell ref="A49:B49"/>
    <mergeCell ref="A50:B50"/>
  </mergeCells>
  <phoneticPr fontId="4" type="noConversion"/>
  <pageMargins left="0.35433070866141736" right="0.35433070866141736" top="0.39370078740157483" bottom="0.59055118110236227" header="0.51181102362204722" footer="0.51181102362204722"/>
  <pageSetup paperSize="9" scale="70" firstPageNumber="26" orientation="portrait" useFirstPageNumber="1" horizontalDpi="4294967293" r:id="rId1"/>
  <headerFooter alignWithMargins="0">
    <oddFooter>&amp;CPage 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COVER</vt:lpstr>
      <vt:lpstr>TARIFF CHARGES</vt:lpstr>
      <vt:lpstr>CORPORATE SERVICES</vt:lpstr>
      <vt:lpstr>WATER SANITATION</vt:lpstr>
      <vt:lpstr>ENGIN SERV</vt:lpstr>
      <vt:lpstr>ELECTRICITY</vt:lpstr>
      <vt:lpstr>COMMUNITY SERVICES</vt:lpstr>
      <vt:lpstr>Adv Sign Tariff</vt:lpstr>
      <vt:lpstr>Building plans Tariff Fees</vt:lpstr>
      <vt:lpstr>Public Safety</vt:lpstr>
      <vt:lpstr>Statistics</vt:lpstr>
      <vt:lpstr>dev plan 2</vt:lpstr>
      <vt:lpstr>dev plan 1</vt:lpstr>
      <vt:lpstr>building control</vt:lpstr>
      <vt:lpstr>'Adv Sign Tariff'!Print_Area</vt:lpstr>
      <vt:lpstr>COVER!Print_Area</vt:lpstr>
      <vt:lpstr>'dev plan 1'!Print_Area</vt:lpstr>
      <vt:lpstr>ELECTRICITY!Print_Area</vt:lpstr>
      <vt:lpstr>'COMMUNITY SERVICES'!Print_Titles</vt:lpstr>
      <vt:lpstr>'CORPORATE SERVICES'!Print_Titles</vt:lpstr>
      <vt:lpstr>ELECTRICITY!Print_Titles</vt:lpstr>
      <vt:lpstr>'ENGIN SERV'!Print_Titles</vt:lpstr>
      <vt:lpstr>'TARIFF CHARGES'!Print_Titles</vt:lpstr>
      <vt:lpstr>'WATER SANITATION'!Print_Titles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djohnson</cp:lastModifiedBy>
  <cp:lastPrinted>2019-03-19T09:51:59Z</cp:lastPrinted>
  <dcterms:created xsi:type="dcterms:W3CDTF">2007-11-26T07:30:49Z</dcterms:created>
  <dcterms:modified xsi:type="dcterms:W3CDTF">2019-04-09T08:21:26Z</dcterms:modified>
</cp:coreProperties>
</file>