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hbure\Documents\"/>
    </mc:Choice>
  </mc:AlternateContent>
  <bookViews>
    <workbookView xWindow="0" yWindow="0" windowWidth="24000" windowHeight="9735" firstSheet="1" activeTab="3"/>
  </bookViews>
  <sheets>
    <sheet name="COVER" sheetId="24" r:id="rId1"/>
    <sheet name="TARIFF CHARGES" sheetId="1" r:id="rId2"/>
    <sheet name="CORPORATE SERVICES" sheetId="2" r:id="rId3"/>
    <sheet name="WATER SANITATION" sheetId="22" r:id="rId4"/>
    <sheet name="ENGIN SERV" sheetId="3" r:id="rId5"/>
    <sheet name="ELECTRICITY" sheetId="20" r:id="rId6"/>
    <sheet name="COMMUNITY SERVICES" sheetId="4" r:id="rId7"/>
    <sheet name="Adv Sign Tariff" sheetId="19" r:id="rId8"/>
    <sheet name="Building plans Tariff Fees" sheetId="18" state="hidden" r:id="rId9"/>
    <sheet name="Public Safety" sheetId="21" state="hidden" r:id="rId10"/>
    <sheet name="Statistics" sheetId="23" state="hidden" r:id="rId11"/>
    <sheet name="dev plan 2" sheetId="25" r:id="rId12"/>
    <sheet name="dev plan 1" sheetId="26" r:id="rId13"/>
  </sheets>
  <definedNames>
    <definedName name="_xlnm.Print_Area" localSheetId="7">'Adv Sign Tariff'!$B$1:$B$59</definedName>
    <definedName name="_xlnm.Print_Area" localSheetId="6">'COMMUNITY SERVICES'!$A$1:$K$364</definedName>
    <definedName name="_xlnm.Print_Area" localSheetId="0">COVER!$A$1:$I$40</definedName>
    <definedName name="_xlnm.Print_Area" localSheetId="12">'dev plan 1'!$B:$J</definedName>
    <definedName name="_xlnm.Print_Area" localSheetId="5">ELECTRICITY!$A$1:$M$232</definedName>
    <definedName name="_xlnm.Print_Area" localSheetId="1">'TARIFF CHARGES'!$A$1:$J$68</definedName>
    <definedName name="_xlnm.Print_Titles" localSheetId="6">'COMMUNITY SERVICES'!$1:$2</definedName>
    <definedName name="_xlnm.Print_Titles" localSheetId="2">'CORPORATE SERVICES'!$3:$5</definedName>
    <definedName name="_xlnm.Print_Titles" localSheetId="5">ELECTRICITY!$1:$6</definedName>
    <definedName name="_xlnm.Print_Titles" localSheetId="4">'ENGIN SERV'!$1:$6</definedName>
    <definedName name="_xlnm.Print_Titles" localSheetId="1">'TARIFF CHARGES'!$11:$13</definedName>
    <definedName name="_xlnm.Print_Titles" localSheetId="3">'WATER SANITATION'!$1:$6</definedName>
  </definedNames>
  <calcPr calcId="152511"/>
</workbook>
</file>

<file path=xl/calcChain.xml><?xml version="1.0" encoding="utf-8"?>
<calcChain xmlns="http://schemas.openxmlformats.org/spreadsheetml/2006/main">
  <c r="L30" i="20" l="1"/>
  <c r="M30" i="20" s="1"/>
  <c r="L28" i="20"/>
  <c r="M28" i="20" s="1"/>
  <c r="L26" i="20"/>
  <c r="M26" i="20" s="1"/>
  <c r="L24" i="20"/>
  <c r="M24" i="20" s="1"/>
  <c r="L19" i="20"/>
  <c r="M19" i="20" s="1"/>
  <c r="L17" i="20"/>
  <c r="M17" i="20" s="1"/>
  <c r="L15" i="20"/>
  <c r="M15" i="20" s="1"/>
  <c r="L13" i="20"/>
  <c r="M13" i="20" s="1"/>
  <c r="E108" i="25"/>
  <c r="F108" i="25" s="1"/>
  <c r="E107" i="25"/>
  <c r="F107" i="25" s="1"/>
  <c r="E105" i="25"/>
  <c r="F105" i="25" s="1"/>
  <c r="E104" i="25"/>
  <c r="F104" i="25" s="1"/>
  <c r="E102" i="25"/>
  <c r="F102" i="25" s="1"/>
  <c r="E101" i="25"/>
  <c r="F101" i="25" s="1"/>
  <c r="F100" i="25"/>
  <c r="E100" i="25"/>
  <c r="E99" i="25"/>
  <c r="F99" i="25" s="1"/>
  <c r="E98" i="25"/>
  <c r="F98" i="25" s="1"/>
  <c r="E97" i="25"/>
  <c r="F97" i="25" s="1"/>
  <c r="E95" i="25"/>
  <c r="F95" i="25" s="1"/>
  <c r="E94" i="25"/>
  <c r="F94" i="25" s="1"/>
  <c r="E92" i="25"/>
  <c r="F92" i="25" s="1"/>
  <c r="E91" i="25"/>
  <c r="F91" i="25" s="1"/>
  <c r="F87" i="25"/>
  <c r="E87" i="25"/>
  <c r="E86" i="25"/>
  <c r="F86" i="25" s="1"/>
  <c r="E85" i="25"/>
  <c r="F85" i="25" s="1"/>
  <c r="E84" i="25"/>
  <c r="F84" i="25" s="1"/>
  <c r="E82" i="25"/>
  <c r="F82" i="25" s="1"/>
  <c r="E81" i="25"/>
  <c r="F81" i="25" s="1"/>
  <c r="E80" i="25"/>
  <c r="F80" i="25" s="1"/>
  <c r="E79" i="25"/>
  <c r="F79" i="25" s="1"/>
  <c r="F77" i="25"/>
  <c r="E77" i="25"/>
  <c r="E76" i="25"/>
  <c r="F76" i="25" s="1"/>
  <c r="E75" i="25"/>
  <c r="F75" i="25" s="1"/>
  <c r="E74" i="25"/>
  <c r="F74" i="25" s="1"/>
  <c r="E73" i="25"/>
  <c r="F73" i="25" s="1"/>
  <c r="E68" i="25"/>
  <c r="F68" i="25" s="1"/>
  <c r="E67" i="25"/>
  <c r="F67" i="25" s="1"/>
  <c r="E66" i="25"/>
  <c r="F66" i="25" s="1"/>
  <c r="F65" i="25"/>
  <c r="E65" i="25"/>
  <c r="E63" i="25"/>
  <c r="F63" i="25" s="1"/>
  <c r="E62" i="25"/>
  <c r="F62" i="25" s="1"/>
  <c r="E61" i="25"/>
  <c r="F61" i="25" s="1"/>
  <c r="E60" i="25"/>
  <c r="F60" i="25" s="1"/>
  <c r="E59" i="25"/>
  <c r="F59" i="25" s="1"/>
  <c r="E57" i="25"/>
  <c r="F57" i="25" s="1"/>
  <c r="E56" i="25"/>
  <c r="F56" i="25" s="1"/>
  <c r="F55" i="25"/>
  <c r="E55" i="25"/>
  <c r="E54" i="25"/>
  <c r="F54" i="25" s="1"/>
  <c r="E53" i="25"/>
  <c r="F53" i="25" s="1"/>
  <c r="E48" i="25"/>
  <c r="F48" i="25" s="1"/>
  <c r="E47" i="25"/>
  <c r="F47" i="25" s="1"/>
  <c r="E46" i="25"/>
  <c r="F46" i="25" s="1"/>
  <c r="E44" i="25"/>
  <c r="F44" i="25" s="1"/>
  <c r="E43" i="25"/>
  <c r="F43" i="25" s="1"/>
  <c r="F42" i="25"/>
  <c r="E42" i="25"/>
  <c r="E41" i="25"/>
  <c r="F41" i="25" s="1"/>
  <c r="E40" i="25"/>
  <c r="F40" i="25" s="1"/>
  <c r="E39" i="25"/>
  <c r="F39" i="25" s="1"/>
  <c r="E38" i="25"/>
  <c r="F38" i="25" s="1"/>
  <c r="E37" i="25"/>
  <c r="F37" i="25" s="1"/>
  <c r="E34" i="25"/>
  <c r="F34" i="25" s="1"/>
  <c r="E33" i="25"/>
  <c r="F33" i="25" s="1"/>
  <c r="F29" i="25"/>
  <c r="E29" i="25"/>
  <c r="E28" i="25"/>
  <c r="F28" i="25" s="1"/>
  <c r="E27" i="25"/>
  <c r="F27" i="25" s="1"/>
  <c r="E26" i="25"/>
  <c r="F26" i="25" s="1"/>
  <c r="E25" i="25"/>
  <c r="F25" i="25" s="1"/>
  <c r="E23" i="25"/>
  <c r="F23" i="25" s="1"/>
  <c r="E22" i="25"/>
  <c r="F22" i="25" s="1"/>
  <c r="E21" i="25"/>
  <c r="F21" i="25" s="1"/>
  <c r="F20" i="25"/>
  <c r="E20" i="25"/>
  <c r="E19" i="25"/>
  <c r="F19" i="25" s="1"/>
  <c r="E17" i="25"/>
  <c r="F17" i="25" s="1"/>
  <c r="E16" i="25"/>
  <c r="F16" i="25" s="1"/>
  <c r="E15" i="25"/>
  <c r="F15" i="25" s="1"/>
  <c r="E14" i="25"/>
  <c r="F14" i="25" s="1"/>
  <c r="E13" i="25"/>
  <c r="F13" i="25" s="1"/>
  <c r="E11" i="25"/>
  <c r="F11" i="25" s="1"/>
  <c r="F10" i="25"/>
  <c r="E10" i="25"/>
  <c r="E8" i="25"/>
  <c r="F8" i="25" s="1"/>
  <c r="E7" i="25"/>
  <c r="F7" i="25" s="1"/>
  <c r="F67" i="26"/>
  <c r="G67" i="26" s="1"/>
  <c r="H67" i="26" s="1"/>
  <c r="I67" i="26" s="1"/>
  <c r="J67" i="26" s="1"/>
  <c r="F66" i="26"/>
  <c r="G66" i="26" s="1"/>
  <c r="H66" i="26" s="1"/>
  <c r="I66" i="26" s="1"/>
  <c r="J66" i="26" s="1"/>
  <c r="F65" i="26"/>
  <c r="G65" i="26" s="1"/>
  <c r="H65" i="26" s="1"/>
  <c r="I65" i="26" s="1"/>
  <c r="J65" i="26" s="1"/>
  <c r="F64" i="26"/>
  <c r="G64" i="26" s="1"/>
  <c r="H64" i="26" s="1"/>
  <c r="I64" i="26" s="1"/>
  <c r="J64" i="26" s="1"/>
  <c r="F63" i="26"/>
  <c r="G63" i="26" s="1"/>
  <c r="H63" i="26" s="1"/>
  <c r="I63" i="26" s="1"/>
  <c r="J63" i="26" s="1"/>
  <c r="F62" i="26"/>
  <c r="G62" i="26" s="1"/>
  <c r="H62" i="26" s="1"/>
  <c r="I62" i="26" s="1"/>
  <c r="J62" i="26" s="1"/>
  <c r="F61" i="26"/>
  <c r="G61" i="26" s="1"/>
  <c r="H61" i="26" s="1"/>
  <c r="I61" i="26" s="1"/>
  <c r="J61" i="26" s="1"/>
  <c r="F60" i="26"/>
  <c r="G60" i="26" s="1"/>
  <c r="H60" i="26" s="1"/>
  <c r="I60" i="26" s="1"/>
  <c r="J60" i="26" s="1"/>
  <c r="G59" i="26"/>
  <c r="H59" i="26" s="1"/>
  <c r="I59" i="26" s="1"/>
  <c r="J59" i="26" s="1"/>
  <c r="F59" i="26"/>
  <c r="F58" i="26"/>
  <c r="G58" i="26" s="1"/>
  <c r="H58" i="26" s="1"/>
  <c r="I58" i="26" s="1"/>
  <c r="J58" i="26" s="1"/>
  <c r="G57" i="26"/>
  <c r="H57" i="26" s="1"/>
  <c r="I57" i="26" s="1"/>
  <c r="J57" i="26" s="1"/>
  <c r="F54" i="26"/>
  <c r="G54" i="26" s="1"/>
  <c r="H54" i="26" s="1"/>
  <c r="I54" i="26" s="1"/>
  <c r="J54" i="26" s="1"/>
  <c r="F52" i="26"/>
  <c r="G52" i="26" s="1"/>
  <c r="H52" i="26" s="1"/>
  <c r="I52" i="26" s="1"/>
  <c r="J52" i="26" s="1"/>
  <c r="G32" i="26"/>
  <c r="H32" i="26" s="1"/>
  <c r="I32" i="26" s="1"/>
  <c r="J32" i="26" s="1"/>
  <c r="G31" i="26"/>
  <c r="G30" i="26"/>
  <c r="G29" i="26"/>
  <c r="G28" i="26"/>
  <c r="H28" i="26" s="1"/>
  <c r="I28" i="26" s="1"/>
  <c r="J28" i="26" s="1"/>
  <c r="F28" i="26"/>
  <c r="I27" i="26"/>
  <c r="J27" i="26" s="1"/>
  <c r="G27" i="26"/>
  <c r="G24" i="26"/>
  <c r="H24" i="26" s="1"/>
  <c r="I24" i="26" s="1"/>
  <c r="J24" i="26" s="1"/>
  <c r="F22" i="26"/>
  <c r="H22" i="26" s="1"/>
  <c r="I22" i="26" s="1"/>
  <c r="J22" i="26" s="1"/>
  <c r="H21" i="26"/>
  <c r="I21" i="26" s="1"/>
  <c r="J21" i="26" s="1"/>
  <c r="G21" i="26"/>
  <c r="F21" i="26"/>
  <c r="F20" i="26"/>
  <c r="G20" i="26" s="1"/>
  <c r="F19" i="26"/>
  <c r="G19" i="26" s="1"/>
  <c r="F18" i="26"/>
  <c r="H18" i="26" s="1"/>
  <c r="I18" i="26" s="1"/>
  <c r="J18" i="26" s="1"/>
  <c r="H17" i="26"/>
  <c r="I17" i="26" s="1"/>
  <c r="J17" i="26" s="1"/>
  <c r="F17" i="26"/>
  <c r="G17" i="26" s="1"/>
  <c r="H16" i="26"/>
  <c r="I16" i="26" s="1"/>
  <c r="J16" i="26" s="1"/>
  <c r="F16" i="26"/>
  <c r="G16" i="26" s="1"/>
  <c r="F15" i="26"/>
  <c r="G15" i="26" s="1"/>
  <c r="F14" i="26"/>
  <c r="H14" i="26" s="1"/>
  <c r="I14" i="26" s="1"/>
  <c r="J14" i="26" s="1"/>
  <c r="G14" i="26" l="1"/>
  <c r="H20" i="26"/>
  <c r="I20" i="26" s="1"/>
  <c r="J20" i="26" s="1"/>
  <c r="G18" i="26"/>
  <c r="G22" i="26"/>
  <c r="H15" i="26"/>
  <c r="I15" i="26" s="1"/>
  <c r="J15" i="26" s="1"/>
  <c r="H19" i="26"/>
  <c r="I19" i="26" s="1"/>
  <c r="J19" i="26" s="1"/>
  <c r="L91" i="20" l="1"/>
  <c r="M91" i="20" s="1"/>
  <c r="K243" i="4"/>
  <c r="K237" i="4"/>
  <c r="K207" i="20"/>
  <c r="L207" i="20" s="1"/>
  <c r="M207" i="20" s="1"/>
  <c r="M90" i="20"/>
  <c r="L90" i="20"/>
  <c r="I231" i="20" l="1"/>
  <c r="J231" i="20" s="1"/>
  <c r="K231" i="20" s="1"/>
  <c r="L231" i="20" s="1"/>
  <c r="M231" i="20" s="1"/>
  <c r="I230" i="20"/>
  <c r="J230" i="20" s="1"/>
  <c r="K230" i="20" s="1"/>
  <c r="L230" i="20" s="1"/>
  <c r="M230" i="20" s="1"/>
  <c r="I229" i="20"/>
  <c r="J229" i="20" s="1"/>
  <c r="K229" i="20" s="1"/>
  <c r="L229" i="20" s="1"/>
  <c r="M229" i="20" s="1"/>
  <c r="I228" i="20"/>
  <c r="J228" i="20" s="1"/>
  <c r="K228" i="20" s="1"/>
  <c r="L228" i="20" s="1"/>
  <c r="M228" i="20" s="1"/>
  <c r="I227" i="20"/>
  <c r="J227" i="20" s="1"/>
  <c r="K227" i="20" s="1"/>
  <c r="L227" i="20" s="1"/>
  <c r="M227" i="20" s="1"/>
  <c r="I226" i="20"/>
  <c r="J226" i="20" s="1"/>
  <c r="K226" i="20" s="1"/>
  <c r="L226" i="20" s="1"/>
  <c r="M226" i="20" s="1"/>
  <c r="I222" i="20"/>
  <c r="J222" i="20" s="1"/>
  <c r="K222" i="20" s="1"/>
  <c r="L222" i="20" s="1"/>
  <c r="M222" i="20" s="1"/>
  <c r="I221" i="20"/>
  <c r="J221" i="20" s="1"/>
  <c r="K221" i="20" s="1"/>
  <c r="L221" i="20" s="1"/>
  <c r="M221" i="20" s="1"/>
  <c r="I217" i="20"/>
  <c r="J217" i="20" s="1"/>
  <c r="K217" i="20" s="1"/>
  <c r="L217" i="20" s="1"/>
  <c r="M217" i="20" s="1"/>
  <c r="I216" i="20"/>
  <c r="J216" i="20" s="1"/>
  <c r="K216" i="20" s="1"/>
  <c r="L216" i="20" s="1"/>
  <c r="M216" i="20" s="1"/>
  <c r="I215" i="20"/>
  <c r="J215" i="20" s="1"/>
  <c r="K215" i="20" s="1"/>
  <c r="L215" i="20" s="1"/>
  <c r="M215" i="20" s="1"/>
  <c r="I214" i="20"/>
  <c r="J214" i="20" s="1"/>
  <c r="K214" i="20" s="1"/>
  <c r="L214" i="20" s="1"/>
  <c r="M214" i="20" s="1"/>
  <c r="I213" i="20"/>
  <c r="J213" i="20" s="1"/>
  <c r="K213" i="20" s="1"/>
  <c r="L213" i="20" s="1"/>
  <c r="M213" i="20" s="1"/>
  <c r="I212" i="20"/>
  <c r="J212" i="20" s="1"/>
  <c r="K212" i="20" s="1"/>
  <c r="L212" i="20" s="1"/>
  <c r="M212" i="20" s="1"/>
  <c r="I211" i="20"/>
  <c r="J211" i="20" s="1"/>
  <c r="K211" i="20" s="1"/>
  <c r="L211" i="20" s="1"/>
  <c r="M211" i="20" s="1"/>
  <c r="I210" i="20"/>
  <c r="J210" i="20" s="1"/>
  <c r="K210" i="20" s="1"/>
  <c r="L210" i="20" s="1"/>
  <c r="M210" i="20" s="1"/>
  <c r="I209" i="20"/>
  <c r="J209" i="20" s="1"/>
  <c r="K209" i="20" s="1"/>
  <c r="L209" i="20" s="1"/>
  <c r="M209" i="20" s="1"/>
  <c r="I208" i="20"/>
  <c r="J208" i="20" s="1"/>
  <c r="K208" i="20" s="1"/>
  <c r="L208" i="20" s="1"/>
  <c r="M208" i="20" s="1"/>
  <c r="I206" i="20"/>
  <c r="J206" i="20" s="1"/>
  <c r="K206" i="20" s="1"/>
  <c r="L206" i="20" s="1"/>
  <c r="M206" i="20" s="1"/>
  <c r="I205" i="20"/>
  <c r="J205" i="20" s="1"/>
  <c r="K205" i="20" s="1"/>
  <c r="L205" i="20" s="1"/>
  <c r="M205" i="20" s="1"/>
  <c r="I204" i="20"/>
  <c r="J204" i="20" s="1"/>
  <c r="K204" i="20" s="1"/>
  <c r="L204" i="20" s="1"/>
  <c r="M204" i="20" s="1"/>
  <c r="I200" i="20"/>
  <c r="J200" i="20" s="1"/>
  <c r="K200" i="20" s="1"/>
  <c r="L200" i="20" s="1"/>
  <c r="M200" i="20" s="1"/>
  <c r="I198" i="20"/>
  <c r="J198" i="20" s="1"/>
  <c r="K198" i="20" s="1"/>
  <c r="L198" i="20" s="1"/>
  <c r="M198" i="20" s="1"/>
  <c r="I197" i="20"/>
  <c r="J197" i="20" s="1"/>
  <c r="K197" i="20" s="1"/>
  <c r="L197" i="20" s="1"/>
  <c r="M197" i="20" s="1"/>
  <c r="I196" i="20"/>
  <c r="J196" i="20" s="1"/>
  <c r="K196" i="20" s="1"/>
  <c r="L196" i="20" s="1"/>
  <c r="M196" i="20" s="1"/>
  <c r="I195" i="20"/>
  <c r="J195" i="20" s="1"/>
  <c r="K195" i="20" s="1"/>
  <c r="L195" i="20" s="1"/>
  <c r="M195" i="20" s="1"/>
  <c r="I194" i="20"/>
  <c r="J194" i="20" s="1"/>
  <c r="K194" i="20" s="1"/>
  <c r="L194" i="20" s="1"/>
  <c r="M194" i="20" s="1"/>
  <c r="I193" i="20"/>
  <c r="J193" i="20" s="1"/>
  <c r="K193" i="20" s="1"/>
  <c r="L193" i="20" s="1"/>
  <c r="M193" i="20" s="1"/>
  <c r="I192" i="20"/>
  <c r="J192" i="20" s="1"/>
  <c r="K192" i="20" s="1"/>
  <c r="L192" i="20" s="1"/>
  <c r="M192" i="20" s="1"/>
  <c r="I191" i="20"/>
  <c r="J191" i="20" s="1"/>
  <c r="K191" i="20" s="1"/>
  <c r="L191" i="20" s="1"/>
  <c r="M191" i="20" s="1"/>
  <c r="I190" i="20"/>
  <c r="J190" i="20" s="1"/>
  <c r="K190" i="20" s="1"/>
  <c r="L190" i="20" s="1"/>
  <c r="M190" i="20" s="1"/>
  <c r="I189" i="20"/>
  <c r="J189" i="20" s="1"/>
  <c r="K189" i="20" s="1"/>
  <c r="L189" i="20" s="1"/>
  <c r="M189" i="20" s="1"/>
  <c r="I187" i="20"/>
  <c r="J187" i="20" s="1"/>
  <c r="K187" i="20" s="1"/>
  <c r="L187" i="20" s="1"/>
  <c r="M187" i="20" s="1"/>
  <c r="I186" i="20"/>
  <c r="J186" i="20" s="1"/>
  <c r="K186" i="20" s="1"/>
  <c r="L186" i="20" s="1"/>
  <c r="M186" i="20" s="1"/>
  <c r="I185" i="20"/>
  <c r="J185" i="20" s="1"/>
  <c r="K185" i="20" s="1"/>
  <c r="L185" i="20" s="1"/>
  <c r="M185" i="20" s="1"/>
  <c r="I184" i="20"/>
  <c r="J184" i="20" s="1"/>
  <c r="K184" i="20" s="1"/>
  <c r="L184" i="20" s="1"/>
  <c r="M184" i="20" s="1"/>
  <c r="I183" i="20"/>
  <c r="J183" i="20" s="1"/>
  <c r="K183" i="20" s="1"/>
  <c r="L183" i="20" s="1"/>
  <c r="M183" i="20" s="1"/>
  <c r="I182" i="20"/>
  <c r="J182" i="20" s="1"/>
  <c r="K182" i="20" s="1"/>
  <c r="L182" i="20" s="1"/>
  <c r="M182" i="20" s="1"/>
  <c r="J181" i="20"/>
  <c r="K181" i="20" s="1"/>
  <c r="L181" i="20" s="1"/>
  <c r="M181" i="20" s="1"/>
  <c r="I180" i="20"/>
  <c r="J180" i="20" s="1"/>
  <c r="K180" i="20" s="1"/>
  <c r="L180" i="20" s="1"/>
  <c r="M180" i="20" s="1"/>
  <c r="I161" i="20"/>
  <c r="J161" i="20"/>
  <c r="K161" i="20" s="1"/>
  <c r="L161" i="20" s="1"/>
  <c r="M161" i="20" s="1"/>
  <c r="D161" i="20"/>
  <c r="E161" i="20" s="1"/>
  <c r="I159" i="20"/>
  <c r="J159" i="20"/>
  <c r="K159" i="20" s="1"/>
  <c r="L159" i="20" s="1"/>
  <c r="M159" i="20" s="1"/>
  <c r="D159" i="20"/>
  <c r="E159" i="20" s="1"/>
  <c r="I158" i="20"/>
  <c r="J158" i="20"/>
  <c r="K158" i="20" s="1"/>
  <c r="L158" i="20" s="1"/>
  <c r="M158" i="20" s="1"/>
  <c r="I157" i="20"/>
  <c r="J157" i="20" s="1"/>
  <c r="K157" i="20" s="1"/>
  <c r="L157" i="20" s="1"/>
  <c r="M157" i="20" s="1"/>
  <c r="D157" i="20"/>
  <c r="E157" i="20" s="1"/>
  <c r="I156" i="20"/>
  <c r="J156" i="20" s="1"/>
  <c r="K156" i="20" s="1"/>
  <c r="L156" i="20" s="1"/>
  <c r="M156" i="20" s="1"/>
  <c r="D156" i="20"/>
  <c r="E156" i="20" s="1"/>
  <c r="I155" i="20"/>
  <c r="J155" i="20"/>
  <c r="K155" i="20" s="1"/>
  <c r="L155" i="20" s="1"/>
  <c r="M155" i="20" s="1"/>
  <c r="D155" i="20"/>
  <c r="E155" i="20" s="1"/>
  <c r="I153" i="20"/>
  <c r="J153" i="20"/>
  <c r="K153" i="20" s="1"/>
  <c r="L153" i="20" s="1"/>
  <c r="M153" i="20" s="1"/>
  <c r="D153" i="20"/>
  <c r="E153" i="20" s="1"/>
  <c r="I152" i="20"/>
  <c r="J152" i="20" s="1"/>
  <c r="K152" i="20" s="1"/>
  <c r="L152" i="20" s="1"/>
  <c r="M152" i="20" s="1"/>
  <c r="D152" i="20"/>
  <c r="E152" i="20" s="1"/>
  <c r="I151" i="20"/>
  <c r="J151" i="20"/>
  <c r="K151" i="20" s="1"/>
  <c r="L151" i="20" s="1"/>
  <c r="M151" i="20" s="1"/>
  <c r="D151" i="20"/>
  <c r="E151" i="20" s="1"/>
  <c r="I149" i="20"/>
  <c r="J149" i="20"/>
  <c r="K149" i="20" s="1"/>
  <c r="L149" i="20" s="1"/>
  <c r="M149" i="20" s="1"/>
  <c r="D149" i="20"/>
  <c r="E149" i="20" s="1"/>
  <c r="I148" i="20"/>
  <c r="J148" i="20"/>
  <c r="K148" i="20" s="1"/>
  <c r="L148" i="20" s="1"/>
  <c r="M148" i="20" s="1"/>
  <c r="D148" i="20"/>
  <c r="E148" i="20" s="1"/>
  <c r="L139" i="20"/>
  <c r="M139" i="20" s="1"/>
  <c r="I138" i="20"/>
  <c r="J138" i="20" s="1"/>
  <c r="K138" i="20" s="1"/>
  <c r="L138" i="20" s="1"/>
  <c r="M138" i="20" s="1"/>
  <c r="D138" i="20"/>
  <c r="I136" i="20"/>
  <c r="J136" i="20" s="1"/>
  <c r="K136" i="20" s="1"/>
  <c r="L136" i="20" s="1"/>
  <c r="M136" i="20" s="1"/>
  <c r="D136" i="20"/>
  <c r="I135" i="20"/>
  <c r="J135" i="20" s="1"/>
  <c r="K135" i="20" s="1"/>
  <c r="L135" i="20" s="1"/>
  <c r="M135" i="20" s="1"/>
  <c r="D135" i="20"/>
  <c r="I134" i="20"/>
  <c r="J134" i="20"/>
  <c r="K134" i="20" s="1"/>
  <c r="L134" i="20" s="1"/>
  <c r="M134" i="20" s="1"/>
  <c r="D134" i="20"/>
  <c r="I133" i="20"/>
  <c r="J133" i="20" s="1"/>
  <c r="K133" i="20" s="1"/>
  <c r="L133" i="20" s="1"/>
  <c r="M133" i="20" s="1"/>
  <c r="D133" i="20"/>
  <c r="I132" i="20"/>
  <c r="J132" i="20" s="1"/>
  <c r="K132" i="20" s="1"/>
  <c r="L132" i="20" s="1"/>
  <c r="M132" i="20" s="1"/>
  <c r="D132" i="20"/>
  <c r="I128" i="20"/>
  <c r="J128" i="20" s="1"/>
  <c r="K128" i="20" s="1"/>
  <c r="L128" i="20" s="1"/>
  <c r="M128" i="20" s="1"/>
  <c r="D128" i="20"/>
  <c r="I127" i="20"/>
  <c r="J127" i="20"/>
  <c r="K127" i="20" s="1"/>
  <c r="L127" i="20" s="1"/>
  <c r="M127" i="20" s="1"/>
  <c r="D127" i="20"/>
  <c r="I126" i="20"/>
  <c r="J126" i="20" s="1"/>
  <c r="K126" i="20" s="1"/>
  <c r="L126" i="20" s="1"/>
  <c r="M126" i="20" s="1"/>
  <c r="D126" i="20"/>
  <c r="I125" i="20"/>
  <c r="J125" i="20" s="1"/>
  <c r="K125" i="20" s="1"/>
  <c r="L125" i="20" s="1"/>
  <c r="M125" i="20" s="1"/>
  <c r="D125" i="20"/>
  <c r="I124" i="20"/>
  <c r="J124" i="20" s="1"/>
  <c r="K124" i="20" s="1"/>
  <c r="L124" i="20" s="1"/>
  <c r="M124" i="20" s="1"/>
  <c r="D124" i="20"/>
  <c r="I117" i="20"/>
  <c r="J117" i="20"/>
  <c r="K117" i="20" s="1"/>
  <c r="L117" i="20" s="1"/>
  <c r="M117" i="20" s="1"/>
  <c r="D117" i="20"/>
  <c r="I116" i="20"/>
  <c r="J116" i="20" s="1"/>
  <c r="K116" i="20" s="1"/>
  <c r="L116" i="20" s="1"/>
  <c r="M116" i="20" s="1"/>
  <c r="J115" i="20"/>
  <c r="K115" i="20" s="1"/>
  <c r="L115" i="20" s="1"/>
  <c r="M115" i="20" s="1"/>
  <c r="I115" i="20"/>
  <c r="D115" i="20"/>
  <c r="I114" i="20"/>
  <c r="J114" i="20"/>
  <c r="K114" i="20" s="1"/>
  <c r="L114" i="20" s="1"/>
  <c r="M114" i="20" s="1"/>
  <c r="I113" i="20"/>
  <c r="J113" i="20" s="1"/>
  <c r="K113" i="20" s="1"/>
  <c r="L113" i="20" s="1"/>
  <c r="M113" i="20" s="1"/>
  <c r="I109" i="20"/>
  <c r="J109" i="20"/>
  <c r="K109" i="20" s="1"/>
  <c r="L109" i="20" s="1"/>
  <c r="M109" i="20" s="1"/>
  <c r="D109" i="20"/>
  <c r="I108" i="20"/>
  <c r="J108" i="20" s="1"/>
  <c r="K108" i="20" s="1"/>
  <c r="L108" i="20" s="1"/>
  <c r="M108" i="20" s="1"/>
  <c r="D108" i="20"/>
  <c r="I107" i="20"/>
  <c r="J107" i="20" s="1"/>
  <c r="K107" i="20" s="1"/>
  <c r="L107" i="20" s="1"/>
  <c r="M107" i="20" s="1"/>
  <c r="D107" i="20"/>
  <c r="I103" i="20"/>
  <c r="J103" i="20" s="1"/>
  <c r="K103" i="20" s="1"/>
  <c r="L103" i="20" s="1"/>
  <c r="M103" i="20" s="1"/>
  <c r="D103" i="20"/>
  <c r="I102" i="20"/>
  <c r="J102" i="20"/>
  <c r="K102" i="20" s="1"/>
  <c r="L102" i="20" s="1"/>
  <c r="M102" i="20" s="1"/>
  <c r="D102" i="20"/>
  <c r="I101" i="20"/>
  <c r="J101" i="20" s="1"/>
  <c r="K101" i="20" s="1"/>
  <c r="L101" i="20" s="1"/>
  <c r="M101" i="20" s="1"/>
  <c r="D101" i="20"/>
  <c r="I100" i="20"/>
  <c r="J100" i="20" s="1"/>
  <c r="K100" i="20" s="1"/>
  <c r="L100" i="20" s="1"/>
  <c r="M100" i="20" s="1"/>
  <c r="D100" i="20"/>
  <c r="D91" i="20"/>
  <c r="J90" i="20"/>
  <c r="D90" i="20"/>
  <c r="I86" i="20"/>
  <c r="J86" i="20"/>
  <c r="K86" i="20" s="1"/>
  <c r="L86" i="20" s="1"/>
  <c r="M86" i="20" s="1"/>
  <c r="D86" i="20"/>
  <c r="I85" i="20"/>
  <c r="J85" i="20" s="1"/>
  <c r="K85" i="20" s="1"/>
  <c r="L85" i="20" s="1"/>
  <c r="M85" i="20" s="1"/>
  <c r="D85" i="20"/>
  <c r="I84" i="20"/>
  <c r="J84" i="20" s="1"/>
  <c r="K84" i="20" s="1"/>
  <c r="L84" i="20" s="1"/>
  <c r="M84" i="20" s="1"/>
  <c r="D84" i="20"/>
  <c r="I83" i="20"/>
  <c r="J83" i="20" s="1"/>
  <c r="K83" i="20" s="1"/>
  <c r="L83" i="20" s="1"/>
  <c r="M83" i="20" s="1"/>
  <c r="D83" i="20"/>
  <c r="I80" i="20"/>
  <c r="J80" i="20" s="1"/>
  <c r="K80" i="20" s="1"/>
  <c r="L80" i="20" s="1"/>
  <c r="M80" i="20" s="1"/>
  <c r="D80" i="20"/>
  <c r="J77" i="20"/>
  <c r="K77" i="20" s="1"/>
  <c r="L77" i="20" s="1"/>
  <c r="M77" i="20" s="1"/>
  <c r="I77" i="20"/>
  <c r="E77" i="20"/>
  <c r="I76" i="20"/>
  <c r="J76" i="20"/>
  <c r="K76" i="20" s="1"/>
  <c r="L76" i="20" s="1"/>
  <c r="M76" i="20" s="1"/>
  <c r="E76" i="20"/>
  <c r="I75" i="20"/>
  <c r="J75" i="20" s="1"/>
  <c r="K75" i="20" s="1"/>
  <c r="L75" i="20" s="1"/>
  <c r="M75" i="20" s="1"/>
  <c r="J71" i="20"/>
  <c r="K71" i="20" s="1"/>
  <c r="L71" i="20" s="1"/>
  <c r="M71" i="20" s="1"/>
  <c r="E71" i="20"/>
  <c r="J66" i="20"/>
  <c r="K66" i="20" s="1"/>
  <c r="L66" i="20" s="1"/>
  <c r="M66" i="20" s="1"/>
  <c r="E66" i="20"/>
  <c r="I61" i="20"/>
  <c r="J61" i="20" s="1"/>
  <c r="K61" i="20" s="1"/>
  <c r="L61" i="20" s="1"/>
  <c r="M61" i="20" s="1"/>
  <c r="E61" i="20"/>
  <c r="I58" i="20"/>
  <c r="J58" i="20"/>
  <c r="L58" i="20" s="1"/>
  <c r="M58" i="20" s="1"/>
  <c r="I55" i="20"/>
  <c r="J55" i="20"/>
  <c r="K55" i="20" s="1"/>
  <c r="L55" i="20" s="1"/>
  <c r="M55" i="20" s="1"/>
  <c r="I54" i="20"/>
  <c r="J54" i="20"/>
  <c r="K54" i="20" s="1"/>
  <c r="L54" i="20" s="1"/>
  <c r="M54" i="20" s="1"/>
  <c r="E54" i="20"/>
  <c r="J51" i="20"/>
  <c r="K51" i="20" s="1"/>
  <c r="L51" i="20" s="1"/>
  <c r="M51" i="20" s="1"/>
  <c r="I51" i="20"/>
  <c r="J48" i="20"/>
  <c r="K48" i="20" s="1"/>
  <c r="L48" i="20" s="1"/>
  <c r="M48" i="20" s="1"/>
  <c r="E48" i="20"/>
  <c r="J42" i="20"/>
  <c r="K42" i="20" s="1"/>
  <c r="L42" i="20" s="1"/>
  <c r="M42" i="20" s="1"/>
  <c r="I42" i="20"/>
  <c r="E42" i="20"/>
  <c r="I39" i="20"/>
  <c r="J39" i="20" s="1"/>
  <c r="K39" i="20" s="1"/>
  <c r="L39" i="20" s="1"/>
  <c r="M39" i="20" s="1"/>
  <c r="J29" i="20"/>
  <c r="L29" i="20" s="1"/>
  <c r="M29" i="20" s="1"/>
  <c r="J27" i="20"/>
  <c r="L27" i="20" s="1"/>
  <c r="M27" i="20" s="1"/>
  <c r="J25" i="20"/>
  <c r="L25" i="20" s="1"/>
  <c r="M25" i="20" s="1"/>
  <c r="J23" i="20"/>
  <c r="L23" i="20" s="1"/>
  <c r="M23" i="20" s="1"/>
  <c r="E23" i="20"/>
  <c r="E22" i="20"/>
  <c r="J18" i="20"/>
  <c r="L18" i="20" s="1"/>
  <c r="M18" i="20" s="1"/>
  <c r="J16" i="20"/>
  <c r="L16" i="20" s="1"/>
  <c r="M16" i="20" s="1"/>
  <c r="I14" i="20"/>
  <c r="J14" i="20" s="1"/>
  <c r="L14" i="20" s="1"/>
  <c r="M14" i="20" s="1"/>
  <c r="J12" i="20"/>
  <c r="L12" i="20" s="1"/>
  <c r="M12" i="20" s="1"/>
  <c r="E12" i="20"/>
  <c r="I9" i="20"/>
  <c r="J9" i="20" s="1"/>
  <c r="L9" i="20" s="1"/>
  <c r="M9" i="20" s="1"/>
  <c r="E9" i="20"/>
  <c r="F16" i="1"/>
  <c r="G16" i="1" s="1"/>
  <c r="H16" i="1" s="1"/>
  <c r="I16" i="1" s="1"/>
  <c r="J16" i="1" s="1"/>
  <c r="G57" i="1"/>
  <c r="H57" i="1" s="1"/>
  <c r="I57" i="1" s="1"/>
  <c r="J57" i="1" s="1"/>
  <c r="G31" i="1"/>
  <c r="H31" i="1" s="1"/>
  <c r="I31" i="1" s="1"/>
  <c r="J31" i="1" s="1"/>
  <c r="G30" i="1"/>
  <c r="H30" i="1" s="1"/>
  <c r="I30" i="1" s="1"/>
  <c r="J30" i="1" s="1"/>
  <c r="G29" i="1"/>
  <c r="H29" i="1" s="1"/>
  <c r="I29" i="1" s="1"/>
  <c r="J29" i="1" s="1"/>
  <c r="G27" i="1"/>
  <c r="H27" i="1" s="1"/>
  <c r="I27" i="1" s="1"/>
  <c r="J27" i="1" s="1"/>
  <c r="G24" i="1"/>
  <c r="H24" i="1" s="1"/>
  <c r="I24" i="1" s="1"/>
  <c r="J24" i="1" s="1"/>
  <c r="F134" i="22"/>
  <c r="G134" i="22" s="1"/>
  <c r="I134" i="22" s="1"/>
  <c r="J134" i="22" s="1"/>
  <c r="K134" i="22" s="1"/>
  <c r="F132" i="22"/>
  <c r="G132" i="22" s="1"/>
  <c r="I132" i="22" s="1"/>
  <c r="J132" i="22" s="1"/>
  <c r="K132" i="22" s="1"/>
  <c r="F129" i="22"/>
  <c r="G129" i="22" s="1"/>
  <c r="I129" i="22" s="1"/>
  <c r="J129" i="22" s="1"/>
  <c r="K129" i="22" s="1"/>
  <c r="F127" i="22"/>
  <c r="G127" i="22" s="1"/>
  <c r="I127" i="22" s="1"/>
  <c r="J127" i="22" s="1"/>
  <c r="K127" i="22" s="1"/>
  <c r="F119" i="22"/>
  <c r="G119" i="22" s="1"/>
  <c r="I119" i="22" s="1"/>
  <c r="J119" i="22" s="1"/>
  <c r="K119" i="22" s="1"/>
  <c r="F120" i="22"/>
  <c r="G120" i="22" s="1"/>
  <c r="I120" i="22" s="1"/>
  <c r="J120" i="22" s="1"/>
  <c r="K120" i="22" s="1"/>
  <c r="F121" i="22"/>
  <c r="G121" i="22" s="1"/>
  <c r="I121" i="22" s="1"/>
  <c r="J121" i="22" s="1"/>
  <c r="K121" i="22" s="1"/>
  <c r="F122" i="22"/>
  <c r="G122" i="22" s="1"/>
  <c r="I122" i="22" s="1"/>
  <c r="J122" i="22" s="1"/>
  <c r="K122" i="22" s="1"/>
  <c r="F123" i="22"/>
  <c r="G123" i="22" s="1"/>
  <c r="I123" i="22" s="1"/>
  <c r="J123" i="22" s="1"/>
  <c r="K123" i="22" s="1"/>
  <c r="F124" i="22"/>
  <c r="G124" i="22" s="1"/>
  <c r="I124" i="22" s="1"/>
  <c r="J124" i="22" s="1"/>
  <c r="K124" i="22" s="1"/>
  <c r="F125" i="22"/>
  <c r="F118" i="22"/>
  <c r="G118" i="22" s="1"/>
  <c r="I118" i="22" s="1"/>
  <c r="J118" i="22" s="1"/>
  <c r="K118" i="22" s="1"/>
  <c r="F114" i="22"/>
  <c r="G114" i="22" s="1"/>
  <c r="I114" i="22" s="1"/>
  <c r="J114" i="22" s="1"/>
  <c r="K114" i="22" s="1"/>
  <c r="F111" i="22"/>
  <c r="G111" i="22" s="1"/>
  <c r="I111" i="22" s="1"/>
  <c r="J111" i="22" s="1"/>
  <c r="K111" i="22" s="1"/>
  <c r="F112" i="22"/>
  <c r="G112" i="22" s="1"/>
  <c r="I112" i="22" s="1"/>
  <c r="J112" i="22" s="1"/>
  <c r="K112" i="22" s="1"/>
  <c r="F110" i="22"/>
  <c r="G110" i="22" s="1"/>
  <c r="I110" i="22" s="1"/>
  <c r="J110" i="22" s="1"/>
  <c r="K110" i="22" s="1"/>
  <c r="F107" i="22"/>
  <c r="G107" i="22" s="1"/>
  <c r="I107" i="22" s="1"/>
  <c r="J107" i="22" s="1"/>
  <c r="K107" i="22" s="1"/>
  <c r="F104" i="22"/>
  <c r="G104" i="22" s="1"/>
  <c r="I104" i="22" s="1"/>
  <c r="J104" i="22" s="1"/>
  <c r="K104" i="22" s="1"/>
  <c r="E24" i="2"/>
  <c r="F24" i="2"/>
  <c r="G24" i="2" s="1"/>
  <c r="H24" i="2" s="1"/>
  <c r="I24" i="2" s="1"/>
  <c r="J24" i="2" s="1"/>
  <c r="E23" i="2"/>
  <c r="E21" i="2"/>
  <c r="E20" i="2"/>
  <c r="E16" i="2"/>
  <c r="F16" i="2" s="1"/>
  <c r="G16" i="2" s="1"/>
  <c r="H16" i="2" s="1"/>
  <c r="I16" i="2" s="1"/>
  <c r="J16" i="2" s="1"/>
  <c r="E12" i="2"/>
  <c r="E11" i="2"/>
  <c r="F11" i="2" s="1"/>
  <c r="G11" i="2" s="1"/>
  <c r="H11" i="2" s="1"/>
  <c r="I11" i="2" s="1"/>
  <c r="J11" i="2" s="1"/>
  <c r="E7" i="2"/>
  <c r="F7" i="2" s="1"/>
  <c r="G7" i="2" s="1"/>
  <c r="H7" i="2" s="1"/>
  <c r="I7" i="2" s="1"/>
  <c r="J7" i="2" s="1"/>
  <c r="F28" i="1"/>
  <c r="G28" i="1" s="1"/>
  <c r="H28" i="1" s="1"/>
  <c r="I28" i="1" s="1"/>
  <c r="J28" i="1" s="1"/>
  <c r="F67" i="1"/>
  <c r="G67" i="1"/>
  <c r="H67" i="1" s="1"/>
  <c r="I67" i="1" s="1"/>
  <c r="J67" i="1" s="1"/>
  <c r="F66" i="1"/>
  <c r="G66" i="1" s="1"/>
  <c r="H66" i="1" s="1"/>
  <c r="I66" i="1" s="1"/>
  <c r="J66" i="1" s="1"/>
  <c r="F65" i="1"/>
  <c r="G65" i="1"/>
  <c r="H65" i="1" s="1"/>
  <c r="I65" i="1" s="1"/>
  <c r="J65" i="1" s="1"/>
  <c r="F64" i="1"/>
  <c r="G64" i="1" s="1"/>
  <c r="H64" i="1" s="1"/>
  <c r="I64" i="1" s="1"/>
  <c r="J64" i="1" s="1"/>
  <c r="F63" i="1"/>
  <c r="G63" i="1"/>
  <c r="H63" i="1" s="1"/>
  <c r="I63" i="1" s="1"/>
  <c r="J63" i="1" s="1"/>
  <c r="F62" i="1"/>
  <c r="G62" i="1" s="1"/>
  <c r="H62" i="1" s="1"/>
  <c r="I62" i="1" s="1"/>
  <c r="J62" i="1" s="1"/>
  <c r="F61" i="1"/>
  <c r="G61" i="1"/>
  <c r="H61" i="1" s="1"/>
  <c r="I61" i="1" s="1"/>
  <c r="J61" i="1" s="1"/>
  <c r="F60" i="1"/>
  <c r="G60" i="1" s="1"/>
  <c r="H60" i="1" s="1"/>
  <c r="I60" i="1" s="1"/>
  <c r="J60" i="1" s="1"/>
  <c r="F59" i="1"/>
  <c r="G59" i="1"/>
  <c r="H59" i="1" s="1"/>
  <c r="I59" i="1" s="1"/>
  <c r="J59" i="1" s="1"/>
  <c r="F58" i="1"/>
  <c r="G58" i="1" s="1"/>
  <c r="H58" i="1" s="1"/>
  <c r="I58" i="1" s="1"/>
  <c r="J58" i="1" s="1"/>
  <c r="F54" i="1"/>
  <c r="G54" i="1"/>
  <c r="H54" i="1" s="1"/>
  <c r="I54" i="1" s="1"/>
  <c r="J54" i="1" s="1"/>
  <c r="G32" i="1"/>
  <c r="H32" i="1" s="1"/>
  <c r="I32" i="1" s="1"/>
  <c r="J32" i="1" s="1"/>
  <c r="F22" i="1"/>
  <c r="G22" i="1" s="1"/>
  <c r="H22" i="1" s="1"/>
  <c r="I22" i="1" s="1"/>
  <c r="J22" i="1" s="1"/>
  <c r="F21" i="1"/>
  <c r="F20" i="1"/>
  <c r="G20" i="1" s="1"/>
  <c r="H20" i="1" s="1"/>
  <c r="I20" i="1" s="1"/>
  <c r="J20" i="1" s="1"/>
  <c r="F19" i="1"/>
  <c r="G19" i="1" s="1"/>
  <c r="H19" i="1" s="1"/>
  <c r="I19" i="1" s="1"/>
  <c r="J19" i="1" s="1"/>
  <c r="F18" i="1"/>
  <c r="G18" i="1" s="1"/>
  <c r="H18" i="1" s="1"/>
  <c r="I18" i="1" s="1"/>
  <c r="J18" i="1" s="1"/>
  <c r="F17" i="1"/>
  <c r="G17" i="1" s="1"/>
  <c r="H17" i="1" s="1"/>
  <c r="I17" i="1" s="1"/>
  <c r="J17" i="1" s="1"/>
  <c r="F15" i="1"/>
  <c r="G15" i="1" s="1"/>
  <c r="H15" i="1" s="1"/>
  <c r="I15" i="1" s="1"/>
  <c r="J15" i="1" s="1"/>
  <c r="G362" i="4"/>
  <c r="H362" i="4" s="1"/>
  <c r="I362" i="4" s="1"/>
  <c r="J362" i="4" s="1"/>
  <c r="K362" i="4" s="1"/>
  <c r="G361" i="4"/>
  <c r="H361" i="4"/>
  <c r="I361" i="4" s="1"/>
  <c r="J361" i="4" s="1"/>
  <c r="K361" i="4" s="1"/>
  <c r="G360" i="4"/>
  <c r="H360" i="4" s="1"/>
  <c r="I360" i="4" s="1"/>
  <c r="J360" i="4" s="1"/>
  <c r="K360" i="4" s="1"/>
  <c r="G359" i="4"/>
  <c r="H359" i="4"/>
  <c r="I359" i="4" s="1"/>
  <c r="J359" i="4" s="1"/>
  <c r="K359" i="4" s="1"/>
  <c r="G358" i="4"/>
  <c r="H358" i="4" s="1"/>
  <c r="I358" i="4" s="1"/>
  <c r="J358" i="4" s="1"/>
  <c r="K358" i="4" s="1"/>
  <c r="G94" i="4"/>
  <c r="H94" i="4"/>
  <c r="I94" i="4" s="1"/>
  <c r="J94" i="4" s="1"/>
  <c r="K94" i="4" s="1"/>
  <c r="G28" i="4"/>
  <c r="H28" i="4" s="1"/>
  <c r="I28" i="4" s="1"/>
  <c r="J28" i="4" s="1"/>
  <c r="K28" i="4" s="1"/>
  <c r="G27" i="4"/>
  <c r="H27" i="4"/>
  <c r="I27" i="4" s="1"/>
  <c r="J27" i="4" s="1"/>
  <c r="K27" i="4" s="1"/>
  <c r="G26" i="4"/>
  <c r="H26" i="4" s="1"/>
  <c r="I26" i="4" s="1"/>
  <c r="J26" i="4" s="1"/>
  <c r="K26" i="4" s="1"/>
  <c r="G89" i="22"/>
  <c r="I89" i="22" s="1"/>
  <c r="J89" i="22" s="1"/>
  <c r="K89" i="22" s="1"/>
  <c r="F52" i="1"/>
  <c r="G52" i="1" s="1"/>
  <c r="H52" i="1" s="1"/>
  <c r="I52" i="1" s="1"/>
  <c r="J52" i="1" s="1"/>
  <c r="F331" i="4"/>
  <c r="G331" i="4" s="1"/>
  <c r="H331" i="4" s="1"/>
  <c r="I331" i="4" s="1"/>
  <c r="J331" i="4" s="1"/>
  <c r="K331" i="4" s="1"/>
  <c r="F330" i="4"/>
  <c r="G330" i="4"/>
  <c r="H330" i="4" s="1"/>
  <c r="I330" i="4" s="1"/>
  <c r="J330" i="4" s="1"/>
  <c r="K330" i="4" s="1"/>
  <c r="F328" i="4"/>
  <c r="G328" i="4"/>
  <c r="H328" i="4" s="1"/>
  <c r="I328" i="4" s="1"/>
  <c r="J328" i="4" s="1"/>
  <c r="K328" i="4" s="1"/>
  <c r="F327" i="4"/>
  <c r="G327" i="4" s="1"/>
  <c r="H327" i="4" s="1"/>
  <c r="I327" i="4" s="1"/>
  <c r="J327" i="4" s="1"/>
  <c r="K327" i="4" s="1"/>
  <c r="F326" i="4"/>
  <c r="G326" i="4" s="1"/>
  <c r="H326" i="4" s="1"/>
  <c r="I326" i="4" s="1"/>
  <c r="J326" i="4" s="1"/>
  <c r="K326" i="4" s="1"/>
  <c r="F315" i="4"/>
  <c r="G315" i="4"/>
  <c r="H315" i="4" s="1"/>
  <c r="I315" i="4" s="1"/>
  <c r="J315" i="4" s="1"/>
  <c r="K315" i="4" s="1"/>
  <c r="F312" i="4"/>
  <c r="G312" i="4"/>
  <c r="H312" i="4" s="1"/>
  <c r="I312" i="4" s="1"/>
  <c r="J312" i="4" s="1"/>
  <c r="K312" i="4" s="1"/>
  <c r="F310" i="4"/>
  <c r="G310" i="4" s="1"/>
  <c r="H310" i="4" s="1"/>
  <c r="I310" i="4" s="1"/>
  <c r="J310" i="4" s="1"/>
  <c r="K310" i="4" s="1"/>
  <c r="F309" i="4"/>
  <c r="G309" i="4" s="1"/>
  <c r="H309" i="4" s="1"/>
  <c r="I309" i="4" s="1"/>
  <c r="J309" i="4" s="1"/>
  <c r="K309" i="4" s="1"/>
  <c r="F307" i="4"/>
  <c r="G307" i="4"/>
  <c r="H307" i="4" s="1"/>
  <c r="I307" i="4" s="1"/>
  <c r="J307" i="4" s="1"/>
  <c r="K307" i="4" s="1"/>
  <c r="F304" i="4"/>
  <c r="G304" i="4"/>
  <c r="H304" i="4" s="1"/>
  <c r="I304" i="4" s="1"/>
  <c r="J304" i="4" s="1"/>
  <c r="K304" i="4" s="1"/>
  <c r="F302" i="4"/>
  <c r="G302" i="4" s="1"/>
  <c r="H302" i="4" s="1"/>
  <c r="I302" i="4" s="1"/>
  <c r="J302" i="4" s="1"/>
  <c r="K302" i="4" s="1"/>
  <c r="F301" i="4"/>
  <c r="G301" i="4" s="1"/>
  <c r="H301" i="4" s="1"/>
  <c r="I301" i="4" s="1"/>
  <c r="J301" i="4" s="1"/>
  <c r="K301" i="4" s="1"/>
  <c r="F299" i="4"/>
  <c r="G299" i="4"/>
  <c r="H299" i="4" s="1"/>
  <c r="I299" i="4" s="1"/>
  <c r="J299" i="4" s="1"/>
  <c r="K299" i="4" s="1"/>
  <c r="F298" i="4"/>
  <c r="G298" i="4"/>
  <c r="H298" i="4" s="1"/>
  <c r="I298" i="4" s="1"/>
  <c r="J298" i="4" s="1"/>
  <c r="K298" i="4" s="1"/>
  <c r="F292" i="4"/>
  <c r="G292" i="4" s="1"/>
  <c r="H292" i="4" s="1"/>
  <c r="I292" i="4" s="1"/>
  <c r="J292" i="4" s="1"/>
  <c r="K292" i="4" s="1"/>
  <c r="F291" i="4"/>
  <c r="G291" i="4" s="1"/>
  <c r="H291" i="4" s="1"/>
  <c r="I291" i="4" s="1"/>
  <c r="J291" i="4" s="1"/>
  <c r="K291" i="4" s="1"/>
  <c r="F289" i="4"/>
  <c r="G289" i="4"/>
  <c r="H289" i="4" s="1"/>
  <c r="I289" i="4" s="1"/>
  <c r="J289" i="4" s="1"/>
  <c r="K289" i="4" s="1"/>
  <c r="F288" i="4"/>
  <c r="G288" i="4"/>
  <c r="H288" i="4" s="1"/>
  <c r="I288" i="4" s="1"/>
  <c r="J288" i="4" s="1"/>
  <c r="K288" i="4" s="1"/>
  <c r="F286" i="4"/>
  <c r="G286" i="4" s="1"/>
  <c r="H286" i="4" s="1"/>
  <c r="I286" i="4" s="1"/>
  <c r="J286" i="4" s="1"/>
  <c r="K286" i="4" s="1"/>
  <c r="F285" i="4"/>
  <c r="G285" i="4" s="1"/>
  <c r="H285" i="4" s="1"/>
  <c r="I285" i="4" s="1"/>
  <c r="J285" i="4" s="1"/>
  <c r="K285" i="4" s="1"/>
  <c r="F283" i="4"/>
  <c r="G283" i="4"/>
  <c r="H283" i="4" s="1"/>
  <c r="I283" i="4" s="1"/>
  <c r="J283" i="4" s="1"/>
  <c r="K283" i="4" s="1"/>
  <c r="F282" i="4"/>
  <c r="G282" i="4"/>
  <c r="H282" i="4" s="1"/>
  <c r="I282" i="4" s="1"/>
  <c r="J282" i="4" s="1"/>
  <c r="K282" i="4" s="1"/>
  <c r="F271" i="4"/>
  <c r="G271" i="4" s="1"/>
  <c r="H271" i="4" s="1"/>
  <c r="I271" i="4" s="1"/>
  <c r="J271" i="4" s="1"/>
  <c r="K271" i="4" s="1"/>
  <c r="F268" i="4"/>
  <c r="G268" i="4" s="1"/>
  <c r="H268" i="4" s="1"/>
  <c r="I268" i="4" s="1"/>
  <c r="J268" i="4" s="1"/>
  <c r="K268" i="4" s="1"/>
  <c r="F263" i="4"/>
  <c r="G263" i="4"/>
  <c r="H263" i="4" s="1"/>
  <c r="I263" i="4" s="1"/>
  <c r="J263" i="4" s="1"/>
  <c r="K263" i="4" s="1"/>
  <c r="F260" i="4"/>
  <c r="G260" i="4"/>
  <c r="H260" i="4" s="1"/>
  <c r="I260" i="4" s="1"/>
  <c r="J260" i="4" s="1"/>
  <c r="K260" i="4" s="1"/>
  <c r="F255" i="4"/>
  <c r="G255" i="4" s="1"/>
  <c r="H255" i="4" s="1"/>
  <c r="I255" i="4" s="1"/>
  <c r="J255" i="4" s="1"/>
  <c r="K255" i="4" s="1"/>
  <c r="F252" i="4"/>
  <c r="G252" i="4" s="1"/>
  <c r="H252" i="4" s="1"/>
  <c r="I252" i="4" s="1"/>
  <c r="J252" i="4" s="1"/>
  <c r="K252" i="4" s="1"/>
  <c r="F247" i="4"/>
  <c r="G247" i="4"/>
  <c r="H247" i="4" s="1"/>
  <c r="I247" i="4" s="1"/>
  <c r="J247" i="4" s="1"/>
  <c r="K247" i="4" s="1"/>
  <c r="F246" i="4"/>
  <c r="G246" i="4"/>
  <c r="H246" i="4" s="1"/>
  <c r="I246" i="4" s="1"/>
  <c r="J246" i="4" s="1"/>
  <c r="K246" i="4" s="1"/>
  <c r="F241" i="4"/>
  <c r="G241" i="4" s="1"/>
  <c r="H241" i="4" s="1"/>
  <c r="I241" i="4" s="1"/>
  <c r="J241" i="4" s="1"/>
  <c r="K241" i="4" s="1"/>
  <c r="F240" i="4"/>
  <c r="G240" i="4" s="1"/>
  <c r="H240" i="4" s="1"/>
  <c r="I240" i="4" s="1"/>
  <c r="J240" i="4" s="1"/>
  <c r="K240" i="4" s="1"/>
  <c r="F229" i="4"/>
  <c r="G229" i="4"/>
  <c r="H229" i="4" s="1"/>
  <c r="I229" i="4" s="1"/>
  <c r="J229" i="4" s="1"/>
  <c r="K229" i="4" s="1"/>
  <c r="F226" i="4"/>
  <c r="G226" i="4"/>
  <c r="H226" i="4" s="1"/>
  <c r="I226" i="4" s="1"/>
  <c r="J226" i="4" s="1"/>
  <c r="K226" i="4" s="1"/>
  <c r="F224" i="4"/>
  <c r="G224" i="4" s="1"/>
  <c r="H224" i="4" s="1"/>
  <c r="I224" i="4" s="1"/>
  <c r="J224" i="4" s="1"/>
  <c r="K224" i="4" s="1"/>
  <c r="F223" i="4"/>
  <c r="G223" i="4" s="1"/>
  <c r="H223" i="4" s="1"/>
  <c r="I223" i="4" s="1"/>
  <c r="J223" i="4" s="1"/>
  <c r="K223" i="4" s="1"/>
  <c r="F222" i="4"/>
  <c r="G222" i="4"/>
  <c r="H222" i="4" s="1"/>
  <c r="I222" i="4" s="1"/>
  <c r="J222" i="4" s="1"/>
  <c r="K222" i="4" s="1"/>
  <c r="F218" i="4"/>
  <c r="G218" i="4"/>
  <c r="H218" i="4" s="1"/>
  <c r="I218" i="4" s="1"/>
  <c r="J218" i="4" s="1"/>
  <c r="K218" i="4" s="1"/>
  <c r="F217" i="4"/>
  <c r="G217" i="4" s="1"/>
  <c r="H217" i="4" s="1"/>
  <c r="I217" i="4" s="1"/>
  <c r="J217" i="4" s="1"/>
  <c r="K217" i="4" s="1"/>
  <c r="F216" i="4"/>
  <c r="G216" i="4" s="1"/>
  <c r="H216" i="4" s="1"/>
  <c r="I216" i="4" s="1"/>
  <c r="J216" i="4" s="1"/>
  <c r="K216" i="4" s="1"/>
  <c r="F215" i="4"/>
  <c r="G215" i="4"/>
  <c r="H215" i="4" s="1"/>
  <c r="I215" i="4" s="1"/>
  <c r="J215" i="4" s="1"/>
  <c r="K215" i="4" s="1"/>
  <c r="F213" i="4"/>
  <c r="G213" i="4"/>
  <c r="H213" i="4" s="1"/>
  <c r="I213" i="4" s="1"/>
  <c r="J213" i="4" s="1"/>
  <c r="K213" i="4" s="1"/>
  <c r="F212" i="4"/>
  <c r="G212" i="4" s="1"/>
  <c r="H212" i="4" s="1"/>
  <c r="I212" i="4" s="1"/>
  <c r="J212" i="4" s="1"/>
  <c r="K212" i="4" s="1"/>
  <c r="F209" i="4"/>
  <c r="G209" i="4" s="1"/>
  <c r="H209" i="4" s="1"/>
  <c r="I209" i="4" s="1"/>
  <c r="J209" i="4" s="1"/>
  <c r="K209" i="4" s="1"/>
  <c r="F206" i="4"/>
  <c r="G206" i="4"/>
  <c r="H206" i="4" s="1"/>
  <c r="I206" i="4" s="1"/>
  <c r="J206" i="4" s="1"/>
  <c r="K206" i="4" s="1"/>
  <c r="F203" i="4"/>
  <c r="G203" i="4"/>
  <c r="H203" i="4" s="1"/>
  <c r="I203" i="4" s="1"/>
  <c r="J203" i="4" s="1"/>
  <c r="K203" i="4" s="1"/>
  <c r="F200" i="4"/>
  <c r="G200" i="4" s="1"/>
  <c r="H200" i="4" s="1"/>
  <c r="I200" i="4" s="1"/>
  <c r="J200" i="4" s="1"/>
  <c r="K200" i="4" s="1"/>
  <c r="F199" i="4"/>
  <c r="G199" i="4" s="1"/>
  <c r="H199" i="4" s="1"/>
  <c r="I199" i="4" s="1"/>
  <c r="J199" i="4" s="1"/>
  <c r="K199" i="4" s="1"/>
  <c r="F198" i="4"/>
  <c r="G198" i="4"/>
  <c r="H198" i="4" s="1"/>
  <c r="I198" i="4" s="1"/>
  <c r="J198" i="4" s="1"/>
  <c r="K198" i="4" s="1"/>
  <c r="F194" i="4"/>
  <c r="G194" i="4"/>
  <c r="H194" i="4" s="1"/>
  <c r="I194" i="4" s="1"/>
  <c r="J194" i="4" s="1"/>
  <c r="K194" i="4" s="1"/>
  <c r="F193" i="4"/>
  <c r="G193" i="4" s="1"/>
  <c r="H193" i="4" s="1"/>
  <c r="I193" i="4" s="1"/>
  <c r="J193" i="4" s="1"/>
  <c r="K193" i="4" s="1"/>
  <c r="F192" i="4"/>
  <c r="G192" i="4" s="1"/>
  <c r="H192" i="4" s="1"/>
  <c r="I192" i="4" s="1"/>
  <c r="J192" i="4" s="1"/>
  <c r="K192" i="4" s="1"/>
  <c r="F191" i="4"/>
  <c r="G191" i="4"/>
  <c r="H191" i="4" s="1"/>
  <c r="I191" i="4" s="1"/>
  <c r="J191" i="4" s="1"/>
  <c r="K191" i="4" s="1"/>
  <c r="F189" i="4"/>
  <c r="G189" i="4"/>
  <c r="H189" i="4" s="1"/>
  <c r="I189" i="4" s="1"/>
  <c r="J189" i="4" s="1"/>
  <c r="K189" i="4" s="1"/>
  <c r="F188" i="4"/>
  <c r="G188" i="4" s="1"/>
  <c r="H188" i="4" s="1"/>
  <c r="I188" i="4" s="1"/>
  <c r="J188" i="4" s="1"/>
  <c r="K188" i="4" s="1"/>
  <c r="F185" i="4"/>
  <c r="G185" i="4" s="1"/>
  <c r="H185" i="4" s="1"/>
  <c r="I185" i="4" s="1"/>
  <c r="J185" i="4" s="1"/>
  <c r="K185" i="4" s="1"/>
  <c r="F177" i="4"/>
  <c r="G177" i="4"/>
  <c r="H177" i="4" s="1"/>
  <c r="I177" i="4" s="1"/>
  <c r="J177" i="4" s="1"/>
  <c r="K177" i="4" s="1"/>
  <c r="F175" i="4"/>
  <c r="G175" i="4"/>
  <c r="H175" i="4" s="1"/>
  <c r="I175" i="4" s="1"/>
  <c r="J175" i="4" s="1"/>
  <c r="K175" i="4" s="1"/>
  <c r="F173" i="4"/>
  <c r="G173" i="4" s="1"/>
  <c r="H173" i="4" s="1"/>
  <c r="I173" i="4" s="1"/>
  <c r="J173" i="4" s="1"/>
  <c r="K173" i="4" s="1"/>
  <c r="F172" i="4"/>
  <c r="G172" i="4" s="1"/>
  <c r="H172" i="4" s="1"/>
  <c r="I172" i="4" s="1"/>
  <c r="J172" i="4" s="1"/>
  <c r="K172" i="4" s="1"/>
  <c r="F164" i="4"/>
  <c r="G164" i="4"/>
  <c r="H164" i="4" s="1"/>
  <c r="I164" i="4" s="1"/>
  <c r="J164" i="4" s="1"/>
  <c r="K164" i="4" s="1"/>
  <c r="F162" i="4"/>
  <c r="G162" i="4"/>
  <c r="H162" i="4" s="1"/>
  <c r="I162" i="4" s="1"/>
  <c r="J162" i="4" s="1"/>
  <c r="K162" i="4" s="1"/>
  <c r="F160" i="4"/>
  <c r="G160" i="4" s="1"/>
  <c r="H160" i="4" s="1"/>
  <c r="I160" i="4" s="1"/>
  <c r="J160" i="4" s="1"/>
  <c r="K160" i="4" s="1"/>
  <c r="F159" i="4"/>
  <c r="G159" i="4" s="1"/>
  <c r="H159" i="4" s="1"/>
  <c r="I159" i="4" s="1"/>
  <c r="J159" i="4" s="1"/>
  <c r="K159" i="4" s="1"/>
  <c r="F153" i="4"/>
  <c r="G153" i="4"/>
  <c r="H153" i="4" s="1"/>
  <c r="I153" i="4" s="1"/>
  <c r="J153" i="4" s="1"/>
  <c r="K153" i="4" s="1"/>
  <c r="F149" i="4"/>
  <c r="G149" i="4"/>
  <c r="H149" i="4" s="1"/>
  <c r="I149" i="4" s="1"/>
  <c r="J149" i="4" s="1"/>
  <c r="K149" i="4" s="1"/>
  <c r="F147" i="4"/>
  <c r="G147" i="4" s="1"/>
  <c r="H147" i="4" s="1"/>
  <c r="I147" i="4" s="1"/>
  <c r="J147" i="4" s="1"/>
  <c r="K147" i="4" s="1"/>
  <c r="F145" i="4"/>
  <c r="G145" i="4" s="1"/>
  <c r="H145" i="4" s="1"/>
  <c r="I145" i="4" s="1"/>
  <c r="J145" i="4" s="1"/>
  <c r="K145" i="4" s="1"/>
  <c r="F144" i="4"/>
  <c r="G144" i="4"/>
  <c r="H144" i="4" s="1"/>
  <c r="I144" i="4" s="1"/>
  <c r="J144" i="4" s="1"/>
  <c r="K144" i="4" s="1"/>
  <c r="F131" i="4"/>
  <c r="G131" i="4"/>
  <c r="H131" i="4" s="1"/>
  <c r="I131" i="4" s="1"/>
  <c r="J131" i="4" s="1"/>
  <c r="K131" i="4" s="1"/>
  <c r="F125" i="4"/>
  <c r="G125" i="4" s="1"/>
  <c r="H125" i="4" s="1"/>
  <c r="I125" i="4" s="1"/>
  <c r="J125" i="4" s="1"/>
  <c r="K125" i="4" s="1"/>
  <c r="F121" i="4"/>
  <c r="G121" i="4" s="1"/>
  <c r="H121" i="4" s="1"/>
  <c r="I121" i="4" s="1"/>
  <c r="J121" i="4" s="1"/>
  <c r="K121" i="4" s="1"/>
  <c r="F119" i="4"/>
  <c r="G119" i="4"/>
  <c r="H119" i="4" s="1"/>
  <c r="I119" i="4" s="1"/>
  <c r="J119" i="4" s="1"/>
  <c r="K119" i="4" s="1"/>
  <c r="F117" i="4"/>
  <c r="G117" i="4"/>
  <c r="H117" i="4" s="1"/>
  <c r="I117" i="4" s="1"/>
  <c r="J117" i="4" s="1"/>
  <c r="K117" i="4" s="1"/>
  <c r="F115" i="4"/>
  <c r="G115" i="4" s="1"/>
  <c r="H115" i="4" s="1"/>
  <c r="I115" i="4" s="1"/>
  <c r="J115" i="4" s="1"/>
  <c r="K115" i="4" s="1"/>
  <c r="F110" i="4"/>
  <c r="G110" i="4" s="1"/>
  <c r="H110" i="4" s="1"/>
  <c r="I110" i="4" s="1"/>
  <c r="J110" i="4" s="1"/>
  <c r="K110" i="4" s="1"/>
  <c r="F108" i="4"/>
  <c r="G108" i="4"/>
  <c r="H108" i="4" s="1"/>
  <c r="I108" i="4" s="1"/>
  <c r="J108" i="4" s="1"/>
  <c r="K108" i="4" s="1"/>
  <c r="F106" i="4"/>
  <c r="G106" i="4"/>
  <c r="H106" i="4" s="1"/>
  <c r="I106" i="4" s="1"/>
  <c r="J106" i="4" s="1"/>
  <c r="K106" i="4" s="1"/>
  <c r="F104" i="4"/>
  <c r="G104" i="4" s="1"/>
  <c r="H104" i="4" s="1"/>
  <c r="I104" i="4" s="1"/>
  <c r="J104" i="4" s="1"/>
  <c r="K104" i="4" s="1"/>
  <c r="F102" i="4"/>
  <c r="G102" i="4" s="1"/>
  <c r="H102" i="4" s="1"/>
  <c r="I102" i="4" s="1"/>
  <c r="J102" i="4" s="1"/>
  <c r="K102" i="4" s="1"/>
  <c r="F99" i="4"/>
  <c r="G99" i="4"/>
  <c r="H99" i="4" s="1"/>
  <c r="I99" i="4" s="1"/>
  <c r="J99" i="4" s="1"/>
  <c r="K99" i="4" s="1"/>
  <c r="F91" i="4"/>
  <c r="G91" i="4"/>
  <c r="H91" i="4" s="1"/>
  <c r="I91" i="4" s="1"/>
  <c r="J91" i="4" s="1"/>
  <c r="K91" i="4" s="1"/>
  <c r="F82" i="4"/>
  <c r="G82" i="4" s="1"/>
  <c r="H82" i="4" s="1"/>
  <c r="I82" i="4" s="1"/>
  <c r="J82" i="4" s="1"/>
  <c r="K82" i="4" s="1"/>
  <c r="F77" i="4"/>
  <c r="G77" i="4" s="1"/>
  <c r="H77" i="4" s="1"/>
  <c r="I77" i="4" s="1"/>
  <c r="J77" i="4" s="1"/>
  <c r="K77" i="4" s="1"/>
  <c r="F76" i="4"/>
  <c r="G76" i="4"/>
  <c r="H76" i="4" s="1"/>
  <c r="I76" i="4" s="1"/>
  <c r="J76" i="4" s="1"/>
  <c r="K76" i="4" s="1"/>
  <c r="F86" i="22"/>
  <c r="G86" i="22"/>
  <c r="J86" i="22" s="1"/>
  <c r="K86" i="22" s="1"/>
  <c r="F354" i="4"/>
  <c r="G354" i="4"/>
  <c r="H354" i="4" s="1"/>
  <c r="I354" i="4" s="1"/>
  <c r="J354" i="4" s="1"/>
  <c r="K354" i="4" s="1"/>
  <c r="F353" i="4"/>
  <c r="G353" i="4" s="1"/>
  <c r="H353" i="4" s="1"/>
  <c r="I353" i="4" s="1"/>
  <c r="J353" i="4" s="1"/>
  <c r="K353" i="4" s="1"/>
  <c r="F207" i="4"/>
  <c r="G207" i="4" s="1"/>
  <c r="H207" i="4" s="1"/>
  <c r="I207" i="4" s="1"/>
  <c r="J207" i="4" s="1"/>
  <c r="K207" i="4" s="1"/>
  <c r="G125" i="22"/>
  <c r="I125" i="22" s="1"/>
  <c r="J125" i="22" s="1"/>
  <c r="K125" i="22" s="1"/>
  <c r="F94" i="22"/>
  <c r="G94" i="22" s="1"/>
  <c r="I94" i="22" s="1"/>
  <c r="J94" i="22" s="1"/>
  <c r="K94" i="22" s="1"/>
  <c r="F82" i="22"/>
  <c r="G82" i="22" s="1"/>
  <c r="I82" i="22" s="1"/>
  <c r="J82" i="22" s="1"/>
  <c r="K82" i="22" s="1"/>
  <c r="F80" i="22"/>
  <c r="G80" i="22" s="1"/>
  <c r="I80" i="22" s="1"/>
  <c r="J80" i="22" s="1"/>
  <c r="K80" i="22" s="1"/>
  <c r="F79" i="22"/>
  <c r="G79" i="22" s="1"/>
  <c r="I79" i="22" s="1"/>
  <c r="J79" i="22" s="1"/>
  <c r="K79" i="22" s="1"/>
  <c r="F78" i="22"/>
  <c r="G78" i="22" s="1"/>
  <c r="I78" i="22" s="1"/>
  <c r="J78" i="22" s="1"/>
  <c r="K78" i="22" s="1"/>
  <c r="F76" i="22"/>
  <c r="G76" i="22" s="1"/>
  <c r="I76" i="22" s="1"/>
  <c r="J76" i="22" s="1"/>
  <c r="K76" i="22" s="1"/>
  <c r="F75" i="22"/>
  <c r="G75" i="22"/>
  <c r="I75" i="22" s="1"/>
  <c r="J75" i="22" s="1"/>
  <c r="K75" i="22" s="1"/>
  <c r="F71" i="22"/>
  <c r="G71" i="22" s="1"/>
  <c r="I71" i="22" s="1"/>
  <c r="J71" i="22" s="1"/>
  <c r="K71" i="22" s="1"/>
  <c r="F68" i="22"/>
  <c r="G68" i="22" s="1"/>
  <c r="I68" i="22" s="1"/>
  <c r="J68" i="22" s="1"/>
  <c r="K68" i="22" s="1"/>
  <c r="F67" i="22"/>
  <c r="G67" i="22" s="1"/>
  <c r="I67" i="22" s="1"/>
  <c r="J67" i="22" s="1"/>
  <c r="K67" i="22" s="1"/>
  <c r="F66" i="22"/>
  <c r="G66" i="22" s="1"/>
  <c r="I66" i="22" s="1"/>
  <c r="J66" i="22" s="1"/>
  <c r="K66" i="22" s="1"/>
  <c r="F65" i="22"/>
  <c r="G65" i="22" s="1"/>
  <c r="I65" i="22"/>
  <c r="J65" i="22" s="1"/>
  <c r="K65" i="22" s="1"/>
  <c r="F63" i="22"/>
  <c r="G63" i="22" s="1"/>
  <c r="I63" i="22" s="1"/>
  <c r="J63" i="22" s="1"/>
  <c r="K63" i="22" s="1"/>
  <c r="F62" i="22"/>
  <c r="G62" i="22" s="1"/>
  <c r="I62" i="22" s="1"/>
  <c r="J62" i="22" s="1"/>
  <c r="K62" i="22" s="1"/>
  <c r="F61" i="22"/>
  <c r="G61" i="22"/>
  <c r="I61" i="22" s="1"/>
  <c r="J61" i="22" s="1"/>
  <c r="K61" i="22" s="1"/>
  <c r="F57" i="22"/>
  <c r="G57" i="22"/>
  <c r="I57" i="22" s="1"/>
  <c r="J57" i="22" s="1"/>
  <c r="K57" i="22" s="1"/>
  <c r="F55" i="22"/>
  <c r="G55" i="22" s="1"/>
  <c r="I55" i="22" s="1"/>
  <c r="J55" i="22" s="1"/>
  <c r="K55" i="22" s="1"/>
  <c r="F47" i="22"/>
  <c r="G47" i="22" s="1"/>
  <c r="I47" i="22" s="1"/>
  <c r="J47" i="22" s="1"/>
  <c r="K47" i="22" s="1"/>
  <c r="F45" i="22"/>
  <c r="G45" i="22" s="1"/>
  <c r="I45" i="22" s="1"/>
  <c r="J45" i="22" s="1"/>
  <c r="K45" i="22" s="1"/>
  <c r="F42" i="22"/>
  <c r="G42" i="22" s="1"/>
  <c r="I42" i="22" s="1"/>
  <c r="J42" i="22" s="1"/>
  <c r="K42" i="22" s="1"/>
  <c r="F41" i="22"/>
  <c r="G41" i="22" s="1"/>
  <c r="I41" i="22" s="1"/>
  <c r="J41" i="22" s="1"/>
  <c r="K41" i="22" s="1"/>
  <c r="F40" i="22"/>
  <c r="G40" i="22" s="1"/>
  <c r="I40" i="22" s="1"/>
  <c r="J40" i="22" s="1"/>
  <c r="K40" i="22" s="1"/>
  <c r="F36" i="22"/>
  <c r="G36" i="22"/>
  <c r="H36" i="22" s="1"/>
  <c r="I36" i="22" s="1"/>
  <c r="J36" i="22" s="1"/>
  <c r="K36" i="22" s="1"/>
  <c r="F35" i="22"/>
  <c r="G35" i="22"/>
  <c r="H35" i="22" s="1"/>
  <c r="I35" i="22" s="1"/>
  <c r="J35" i="22" s="1"/>
  <c r="K35" i="22" s="1"/>
  <c r="F34" i="22"/>
  <c r="G34" i="22" s="1"/>
  <c r="H34" i="22" s="1"/>
  <c r="I34" i="22" s="1"/>
  <c r="J34" i="22" s="1"/>
  <c r="K34" i="22" s="1"/>
  <c r="F33" i="22"/>
  <c r="G33" i="22" s="1"/>
  <c r="I33" i="22" s="1"/>
  <c r="J33" i="22" s="1"/>
  <c r="K33" i="22" s="1"/>
  <c r="F30" i="22"/>
  <c r="G30" i="22" s="1"/>
  <c r="I30" i="22" s="1"/>
  <c r="J30" i="22" s="1"/>
  <c r="K30" i="22" s="1"/>
  <c r="F21" i="22"/>
  <c r="G21" i="22" s="1"/>
  <c r="H21" i="22"/>
  <c r="I21" i="22" s="1"/>
  <c r="J21" i="22" s="1"/>
  <c r="K21" i="22" s="1"/>
  <c r="F22" i="22"/>
  <c r="G22" i="22" s="1"/>
  <c r="I22" i="22" s="1"/>
  <c r="J22" i="22" s="1"/>
  <c r="K22" i="22" s="1"/>
  <c r="F23" i="22"/>
  <c r="G23" i="22" s="1"/>
  <c r="I23" i="22" s="1"/>
  <c r="J23" i="22" s="1"/>
  <c r="K23" i="22" s="1"/>
  <c r="F24" i="22"/>
  <c r="G24" i="22"/>
  <c r="I24" i="22" s="1"/>
  <c r="J24" i="22" s="1"/>
  <c r="K24" i="22" s="1"/>
  <c r="F25" i="22"/>
  <c r="G25" i="22" s="1"/>
  <c r="I25" i="22" s="1"/>
  <c r="J25" i="22" s="1"/>
  <c r="K25" i="22" s="1"/>
  <c r="F20" i="22"/>
  <c r="G20" i="22" s="1"/>
  <c r="I20" i="22" s="1"/>
  <c r="J20" i="22" s="1"/>
  <c r="K20" i="22" s="1"/>
  <c r="F9" i="22"/>
  <c r="G9" i="22" s="1"/>
  <c r="H9" i="22" s="1"/>
  <c r="I9" i="22" s="1"/>
  <c r="J9" i="22" s="1"/>
  <c r="K9" i="22" s="1"/>
  <c r="F14" i="1"/>
  <c r="G14" i="1" s="1"/>
  <c r="H14" i="1" s="1"/>
  <c r="I14" i="1" s="1"/>
  <c r="J14" i="1" s="1"/>
  <c r="F348" i="4"/>
  <c r="G348" i="4" s="1"/>
  <c r="H348" i="4" s="1"/>
  <c r="I348" i="4" s="1"/>
  <c r="J348" i="4" s="1"/>
  <c r="K348" i="4" s="1"/>
  <c r="F345" i="4"/>
  <c r="G345" i="4"/>
  <c r="H345" i="4" s="1"/>
  <c r="I345" i="4" s="1"/>
  <c r="J345" i="4" s="1"/>
  <c r="K345" i="4" s="1"/>
  <c r="F344" i="4"/>
  <c r="G344" i="4" s="1"/>
  <c r="H344" i="4" s="1"/>
  <c r="I344" i="4" s="1"/>
  <c r="J344" i="4" s="1"/>
  <c r="K344" i="4" s="1"/>
  <c r="F343" i="4"/>
  <c r="G343" i="4" s="1"/>
  <c r="H343" i="4" s="1"/>
  <c r="I343" i="4" s="1"/>
  <c r="J343" i="4" s="1"/>
  <c r="K343" i="4" s="1"/>
  <c r="F342" i="4"/>
  <c r="G342" i="4" s="1"/>
  <c r="H342" i="4"/>
  <c r="I342" i="4" s="1"/>
  <c r="J342" i="4" s="1"/>
  <c r="K342" i="4" s="1"/>
  <c r="F42" i="3"/>
  <c r="G42" i="3"/>
  <c r="H42" i="3" s="1"/>
  <c r="I42" i="3" s="1"/>
  <c r="J42" i="3" s="1"/>
  <c r="K42" i="3" s="1"/>
  <c r="F41" i="3"/>
  <c r="G41" i="3" s="1"/>
  <c r="H41" i="3"/>
  <c r="I41" i="3" s="1"/>
  <c r="J41" i="3" s="1"/>
  <c r="K41" i="3" s="1"/>
  <c r="F40" i="3"/>
  <c r="G40" i="3"/>
  <c r="H40" i="3" s="1"/>
  <c r="I40" i="3" s="1"/>
  <c r="J40" i="3" s="1"/>
  <c r="K40" i="3" s="1"/>
  <c r="F37" i="3"/>
  <c r="G37" i="3" s="1"/>
  <c r="H37" i="3"/>
  <c r="I37" i="3" s="1"/>
  <c r="J37" i="3" s="1"/>
  <c r="K37" i="3" s="1"/>
  <c r="F36" i="3"/>
  <c r="G36" i="3"/>
  <c r="H36" i="3" s="1"/>
  <c r="I36" i="3" s="1"/>
  <c r="J36" i="3" s="1"/>
  <c r="K36" i="3" s="1"/>
  <c r="F35" i="3"/>
  <c r="G35" i="3" s="1"/>
  <c r="H35" i="3"/>
  <c r="I35" i="3" s="1"/>
  <c r="J35" i="3" s="1"/>
  <c r="K35" i="3" s="1"/>
  <c r="F32" i="3"/>
  <c r="G32" i="3"/>
  <c r="H32" i="3" s="1"/>
  <c r="I32" i="3" s="1"/>
  <c r="J32" i="3" s="1"/>
  <c r="K32" i="3" s="1"/>
  <c r="F31" i="3"/>
  <c r="G31" i="3" s="1"/>
  <c r="H31" i="3"/>
  <c r="I31" i="3" s="1"/>
  <c r="J31" i="3" s="1"/>
  <c r="K31" i="3" s="1"/>
  <c r="F24" i="3"/>
  <c r="G24" i="3"/>
  <c r="H24" i="3" s="1"/>
  <c r="I24" i="3" s="1"/>
  <c r="J24" i="3" s="1"/>
  <c r="K24" i="3" s="1"/>
  <c r="F23" i="3"/>
  <c r="G23" i="3" s="1"/>
  <c r="H23" i="3"/>
  <c r="I23" i="3" s="1"/>
  <c r="J23" i="3" s="1"/>
  <c r="K23" i="3" s="1"/>
  <c r="F10" i="3"/>
  <c r="G10" i="3"/>
  <c r="H10" i="3" s="1"/>
  <c r="I10" i="3" s="1"/>
  <c r="J10" i="3" s="1"/>
  <c r="K10" i="3" s="1"/>
  <c r="F11" i="22"/>
  <c r="G11" i="22" s="1"/>
  <c r="H11" i="22" s="1"/>
  <c r="I11" i="22" s="1"/>
  <c r="J11" i="22" s="1"/>
  <c r="K11" i="22" s="1"/>
  <c r="E35" i="2"/>
  <c r="F35" i="2" s="1"/>
  <c r="G35" i="2" s="1"/>
  <c r="H35" i="2" s="1"/>
  <c r="I35" i="2" s="1"/>
  <c r="J35" i="2" s="1"/>
  <c r="E34" i="2"/>
  <c r="F34" i="2" s="1"/>
  <c r="G34" i="2" s="1"/>
  <c r="H34" i="2" s="1"/>
  <c r="I34" i="2" s="1"/>
  <c r="J34" i="2" s="1"/>
  <c r="E33" i="2"/>
  <c r="F33" i="2"/>
  <c r="G33" i="2" s="1"/>
  <c r="H33" i="2" s="1"/>
  <c r="I33" i="2" s="1"/>
  <c r="J33" i="2" s="1"/>
  <c r="E32" i="2"/>
  <c r="F32" i="2" s="1"/>
  <c r="G32" i="2" s="1"/>
  <c r="H32" i="2" s="1"/>
  <c r="I32" i="2" s="1"/>
  <c r="J32" i="2" s="1"/>
  <c r="E31" i="2"/>
  <c r="F31" i="2"/>
  <c r="G31" i="2" s="1"/>
  <c r="H31" i="2" s="1"/>
  <c r="I31" i="2" s="1"/>
  <c r="J31" i="2" s="1"/>
  <c r="E26" i="2"/>
  <c r="F26" i="2" s="1"/>
  <c r="G26" i="2" s="1"/>
  <c r="H26" i="2" s="1"/>
  <c r="I26" i="2" s="1"/>
  <c r="J26" i="2" s="1"/>
  <c r="E25" i="2"/>
  <c r="F25" i="2"/>
  <c r="G25" i="2" s="1"/>
  <c r="H25" i="2" s="1"/>
  <c r="I25" i="2" s="1"/>
  <c r="J25" i="2" s="1"/>
  <c r="F23" i="2"/>
  <c r="G23" i="2" s="1"/>
  <c r="H23" i="2" s="1"/>
  <c r="I23" i="2" s="1"/>
  <c r="J23" i="2" s="1"/>
  <c r="D22" i="2"/>
  <c r="E22" i="2" s="1"/>
  <c r="F22" i="2" s="1"/>
  <c r="G22" i="2" s="1"/>
  <c r="H22" i="2" s="1"/>
  <c r="I22" i="2" s="1"/>
  <c r="J22" i="2" s="1"/>
  <c r="F21" i="2"/>
  <c r="G21" i="2" s="1"/>
  <c r="H21" i="2" s="1"/>
  <c r="I21" i="2" s="1"/>
  <c r="J21" i="2" s="1"/>
  <c r="F20" i="2"/>
  <c r="G20" i="2" s="1"/>
  <c r="H20" i="2" s="1"/>
  <c r="I20" i="2" s="1"/>
  <c r="J20" i="2" s="1"/>
  <c r="F12" i="2"/>
  <c r="G12" i="2" s="1"/>
  <c r="H12" i="2" s="1"/>
  <c r="I12" i="2" s="1"/>
  <c r="J12" i="2" s="1"/>
  <c r="F336" i="4"/>
  <c r="G336" i="4"/>
  <c r="H336" i="4" s="1"/>
  <c r="I336" i="4" s="1"/>
  <c r="J336" i="4" s="1"/>
  <c r="K336" i="4" s="1"/>
  <c r="F79" i="4"/>
  <c r="G79" i="4"/>
  <c r="H79" i="4" s="1"/>
  <c r="I79" i="4" s="1"/>
  <c r="J79" i="4" s="1"/>
  <c r="K79" i="4" s="1"/>
  <c r="F68" i="4"/>
  <c r="G68" i="4" s="1"/>
  <c r="H68" i="4" s="1"/>
  <c r="I68" i="4" s="1"/>
  <c r="J68" i="4" s="1"/>
  <c r="K68" i="4" s="1"/>
  <c r="F67" i="4"/>
  <c r="G67" i="4" s="1"/>
  <c r="H67" i="4" s="1"/>
  <c r="I67" i="4" s="1"/>
  <c r="J67" i="4" s="1"/>
  <c r="K67" i="4" s="1"/>
  <c r="F66" i="4"/>
  <c r="G66" i="4"/>
  <c r="H66" i="4" s="1"/>
  <c r="I66" i="4" s="1"/>
  <c r="J66" i="4" s="1"/>
  <c r="K66" i="4" s="1"/>
  <c r="F65" i="4"/>
  <c r="G65" i="4"/>
  <c r="H65" i="4" s="1"/>
  <c r="I65" i="4" s="1"/>
  <c r="J65" i="4" s="1"/>
  <c r="K65" i="4" s="1"/>
  <c r="F64" i="4"/>
  <c r="G64" i="4" s="1"/>
  <c r="H64" i="4" s="1"/>
  <c r="I64" i="4" s="1"/>
  <c r="J64" i="4" s="1"/>
  <c r="K64" i="4" s="1"/>
  <c r="F63" i="4"/>
  <c r="G63" i="4" s="1"/>
  <c r="H63" i="4" s="1"/>
  <c r="I63" i="4" s="1"/>
  <c r="J63" i="4" s="1"/>
  <c r="K63" i="4" s="1"/>
  <c r="F62" i="4"/>
  <c r="G62" i="4"/>
  <c r="H62" i="4" s="1"/>
  <c r="I62" i="4" s="1"/>
  <c r="J62" i="4" s="1"/>
  <c r="K62" i="4" s="1"/>
  <c r="F55" i="4"/>
  <c r="G55" i="4" s="1"/>
  <c r="H55" i="4" s="1"/>
  <c r="I55" i="4" s="1"/>
  <c r="J55" i="4" s="1"/>
  <c r="K55" i="4" s="1"/>
  <c r="F53" i="4"/>
  <c r="G53" i="4" s="1"/>
  <c r="H53" i="4" s="1"/>
  <c r="I53" i="4" s="1"/>
  <c r="J53" i="4" s="1"/>
  <c r="K53" i="4" s="1"/>
  <c r="F52" i="4"/>
  <c r="G52" i="4" s="1"/>
  <c r="H52" i="4"/>
  <c r="I52" i="4" s="1"/>
  <c r="J52" i="4" s="1"/>
  <c r="K52" i="4" s="1"/>
  <c r="F45" i="4"/>
  <c r="G45" i="4"/>
  <c r="H45" i="4" s="1"/>
  <c r="I45" i="4"/>
  <c r="J45" i="4" s="1"/>
  <c r="K45" i="4" s="1"/>
  <c r="F41" i="4"/>
  <c r="G41" i="4" s="1"/>
  <c r="H41" i="4" s="1"/>
  <c r="I41" i="4" s="1"/>
  <c r="J41" i="4" s="1"/>
  <c r="K41" i="4" s="1"/>
  <c r="F40" i="4"/>
  <c r="G40" i="4" s="1"/>
  <c r="H40" i="4"/>
  <c r="I40" i="4" s="1"/>
  <c r="J40" i="4" s="1"/>
  <c r="K40" i="4" s="1"/>
  <c r="F37" i="4"/>
  <c r="G37" i="4" s="1"/>
  <c r="H37" i="4" s="1"/>
  <c r="I37" i="4" s="1"/>
  <c r="J37" i="4" s="1"/>
  <c r="K37" i="4" s="1"/>
  <c r="F36" i="4"/>
  <c r="G36" i="4"/>
  <c r="H36" i="4" s="1"/>
  <c r="I36" i="4"/>
  <c r="J36" i="4" s="1"/>
  <c r="K36" i="4" s="1"/>
  <c r="F25" i="4"/>
  <c r="G25" i="4" s="1"/>
  <c r="H25" i="4" s="1"/>
  <c r="I25" i="4" s="1"/>
  <c r="J25" i="4" s="1"/>
  <c r="K25" i="4" s="1"/>
  <c r="F23" i="4"/>
  <c r="G23" i="4" s="1"/>
  <c r="H23" i="4"/>
  <c r="I23" i="4" s="1"/>
  <c r="J23" i="4" s="1"/>
  <c r="K23" i="4" s="1"/>
  <c r="F22" i="4"/>
  <c r="G22" i="4" s="1"/>
  <c r="H22" i="4" s="1"/>
  <c r="I22" i="4" s="1"/>
  <c r="J22" i="4" s="1"/>
  <c r="K22" i="4" s="1"/>
  <c r="F21" i="4"/>
  <c r="G21" i="4"/>
  <c r="H21" i="4" s="1"/>
  <c r="I21" i="4" s="1"/>
  <c r="J21" i="4" s="1"/>
  <c r="K21" i="4" s="1"/>
  <c r="F18" i="4"/>
  <c r="G18" i="4"/>
  <c r="H18" i="4" s="1"/>
  <c r="I18" i="4" s="1"/>
  <c r="J18" i="4" s="1"/>
  <c r="K18" i="4" s="1"/>
  <c r="F17" i="4"/>
  <c r="G17" i="4" s="1"/>
  <c r="H17" i="4" s="1"/>
  <c r="I17" i="4" s="1"/>
  <c r="J17" i="4" s="1"/>
  <c r="K17" i="4" s="1"/>
  <c r="F16" i="4"/>
  <c r="G16" i="4" s="1"/>
  <c r="H16" i="4"/>
  <c r="I16" i="4" s="1"/>
  <c r="J16" i="4" s="1"/>
  <c r="K16" i="4" s="1"/>
  <c r="F13" i="4"/>
  <c r="G13" i="4" s="1"/>
  <c r="H13" i="4" s="1"/>
  <c r="I13" i="4" s="1"/>
  <c r="J13" i="4" s="1"/>
  <c r="K13" i="4" s="1"/>
  <c r="F12" i="4"/>
  <c r="G12" i="4"/>
  <c r="H12" i="4" s="1"/>
  <c r="I12" i="4" s="1"/>
  <c r="J12" i="4" s="1"/>
  <c r="K12" i="4" s="1"/>
  <c r="F11" i="4"/>
  <c r="G11" i="4" s="1"/>
  <c r="H11" i="4" s="1"/>
  <c r="I11" i="4" s="1"/>
  <c r="J11" i="4" s="1"/>
  <c r="K11" i="4" s="1"/>
  <c r="G16" i="23"/>
  <c r="H16" i="23" s="1"/>
  <c r="M17" i="23"/>
  <c r="N17" i="23" s="1"/>
  <c r="F10" i="4"/>
  <c r="G10" i="4" s="1"/>
  <c r="H10" i="4" s="1"/>
  <c r="I10" i="4" s="1"/>
  <c r="J10" i="4" s="1"/>
  <c r="K10" i="4" s="1"/>
  <c r="G31" i="23"/>
  <c r="H31" i="23" s="1"/>
  <c r="G30" i="23"/>
  <c r="H30" i="23"/>
  <c r="G26" i="23"/>
  <c r="H26" i="23" s="1"/>
  <c r="G27" i="23"/>
  <c r="H27" i="23"/>
  <c r="G24" i="23"/>
  <c r="H24" i="23" s="1"/>
  <c r="G25" i="23"/>
  <c r="H25" i="23"/>
  <c r="G28" i="23"/>
  <c r="H28" i="23" s="1"/>
  <c r="G32" i="23"/>
  <c r="H32" i="23"/>
  <c r="G18" i="23"/>
  <c r="H18" i="23" s="1"/>
  <c r="N18" i="23" s="1"/>
  <c r="G21" i="23"/>
  <c r="H21" i="23" s="1"/>
  <c r="K17" i="23"/>
  <c r="G20" i="23"/>
  <c r="H20" i="23" s="1"/>
  <c r="G19" i="23"/>
  <c r="H19" i="23"/>
  <c r="N19" i="23" s="1"/>
  <c r="G10" i="23"/>
  <c r="H10" i="23" s="1"/>
  <c r="G12" i="23"/>
  <c r="H12" i="23" s="1"/>
  <c r="G11" i="23"/>
  <c r="H11" i="23" s="1"/>
  <c r="G4" i="23"/>
  <c r="H4" i="23" s="1"/>
  <c r="G6" i="23"/>
  <c r="H6" i="23" s="1"/>
  <c r="G5" i="23"/>
  <c r="H5" i="23" s="1"/>
  <c r="D17" i="23"/>
  <c r="C17" i="23"/>
  <c r="G17" i="23"/>
  <c r="H17" i="23" s="1"/>
  <c r="D6" i="18"/>
  <c r="D7" i="18" s="1"/>
  <c r="D8" i="18" s="1"/>
  <c r="D9" i="18" s="1"/>
  <c r="D10" i="18" s="1"/>
  <c r="D11" i="18" s="1"/>
  <c r="G21" i="1"/>
  <c r="H21" i="1" s="1"/>
  <c r="I21" i="1" s="1"/>
  <c r="J21" i="1" s="1"/>
  <c r="N20" i="23"/>
</calcChain>
</file>

<file path=xl/comments1.xml><?xml version="1.0" encoding="utf-8"?>
<comments xmlns="http://schemas.openxmlformats.org/spreadsheetml/2006/main">
  <authors>
    <author xml:space="preserve"> </author>
  </authors>
  <commentList>
    <comment ref="B17" authorId="0" shapeId="0">
      <text>
        <r>
          <rPr>
            <b/>
            <sz val="10"/>
            <color indexed="81"/>
            <rFont val="Tahoma"/>
            <family val="2"/>
          </rPr>
          <t xml:space="preserve"> :</t>
        </r>
        <r>
          <rPr>
            <sz val="10"/>
            <color indexed="81"/>
            <rFont val="Tahoma"/>
            <family val="2"/>
          </rPr>
          <t xml:space="preserve">
vaalbank?
Thuthukani
</t>
        </r>
      </text>
    </comment>
  </commentList>
</comments>
</file>

<file path=xl/sharedStrings.xml><?xml version="1.0" encoding="utf-8"?>
<sst xmlns="http://schemas.openxmlformats.org/spreadsheetml/2006/main" count="2292" uniqueCount="938">
  <si>
    <t>N/A</t>
  </si>
  <si>
    <t>Cost per Container</t>
  </si>
  <si>
    <t xml:space="preserve">         </t>
  </si>
  <si>
    <t>KING ZWELITHINI AND LIBRARY HALLS BHEKUZULU</t>
  </si>
  <si>
    <t xml:space="preserve">REMOVAL OF RUBBISH AND REFUSE </t>
  </si>
  <si>
    <t xml:space="preserve">SWIMMING POOL </t>
  </si>
  <si>
    <t xml:space="preserve">KLIPFONTEIN DAM </t>
  </si>
  <si>
    <t xml:space="preserve">VRYHEID CARAVAN PARK </t>
  </si>
  <si>
    <t xml:space="preserve">kVa Charge </t>
  </si>
  <si>
    <t>Cost per unit kWh</t>
  </si>
  <si>
    <t>Cost of discharge of sewer effluent at Municipal Sewer</t>
  </si>
  <si>
    <t xml:space="preserve">BUILDING PLANS &amp; INSPECTIONS :  TARIFF OF FEES : </t>
  </si>
  <si>
    <t>AREA</t>
  </si>
  <si>
    <t>FEES</t>
  </si>
  <si>
    <t>20-29m²</t>
  </si>
  <si>
    <t>30-39m²</t>
  </si>
  <si>
    <t>40-49m²</t>
  </si>
  <si>
    <t>50-59m²</t>
  </si>
  <si>
    <t>60-69m²</t>
  </si>
  <si>
    <t>70-79m²</t>
  </si>
  <si>
    <t>80-89m²</t>
  </si>
  <si>
    <t>90-99m²</t>
  </si>
  <si>
    <t>100-109m²</t>
  </si>
  <si>
    <t>110-119m²</t>
  </si>
  <si>
    <t>120-129m²</t>
  </si>
  <si>
    <t>130-139m²</t>
  </si>
  <si>
    <t>140-149m²</t>
  </si>
  <si>
    <t>150-159m²</t>
  </si>
  <si>
    <t>160-169m²</t>
  </si>
  <si>
    <t>170-179m²</t>
  </si>
  <si>
    <t>180-189m²</t>
  </si>
  <si>
    <t>190-199m²</t>
  </si>
  <si>
    <t>200-209m²</t>
  </si>
  <si>
    <t>210-219m²</t>
  </si>
  <si>
    <t>220-229m²</t>
  </si>
  <si>
    <t>230-239</t>
  </si>
  <si>
    <t>240-249</t>
  </si>
  <si>
    <t>250-259m²</t>
  </si>
  <si>
    <t>260-269m²</t>
  </si>
  <si>
    <t>270-279m²</t>
  </si>
  <si>
    <t>280-289m²</t>
  </si>
  <si>
    <t>290-299m²</t>
  </si>
  <si>
    <t>300-309m²</t>
  </si>
  <si>
    <t>310-319m²</t>
  </si>
  <si>
    <t>320-329m²</t>
  </si>
  <si>
    <t>330-339m²</t>
  </si>
  <si>
    <t>340-349m²</t>
  </si>
  <si>
    <t>350-359m²</t>
  </si>
  <si>
    <t>360-369m²</t>
  </si>
  <si>
    <t>370-379m²</t>
  </si>
  <si>
    <t>380-389m²</t>
  </si>
  <si>
    <t>390-399m²</t>
  </si>
  <si>
    <t>400-409m²</t>
  </si>
  <si>
    <t>410-419m²</t>
  </si>
  <si>
    <t>420-429m²</t>
  </si>
  <si>
    <t>450-459m²</t>
  </si>
  <si>
    <t>460-469m²</t>
  </si>
  <si>
    <t>470-479m²</t>
  </si>
  <si>
    <t>480-489m²</t>
  </si>
  <si>
    <t>490-499m²</t>
  </si>
  <si>
    <t>500-509m²</t>
  </si>
  <si>
    <t>510-519m²</t>
  </si>
  <si>
    <t>520-529m²</t>
  </si>
  <si>
    <t>530-539m²</t>
  </si>
  <si>
    <t>540-549m²</t>
  </si>
  <si>
    <t>550-559m²</t>
  </si>
  <si>
    <t>560-569m²</t>
  </si>
  <si>
    <t>570-579m²</t>
  </si>
  <si>
    <t>580-589m²</t>
  </si>
  <si>
    <t>590-599m²</t>
  </si>
  <si>
    <t>600-609m²</t>
  </si>
  <si>
    <t>610-619m²</t>
  </si>
  <si>
    <t>620-629m²</t>
  </si>
  <si>
    <t>630-639m²</t>
  </si>
  <si>
    <t>640-649m²</t>
  </si>
  <si>
    <t>650-659m²</t>
  </si>
  <si>
    <t>660-669m²</t>
  </si>
  <si>
    <t>670-679m²</t>
  </si>
  <si>
    <t>680-689m²</t>
  </si>
  <si>
    <t>690-699m²</t>
  </si>
  <si>
    <t>710-719m²</t>
  </si>
  <si>
    <t>720-729m²</t>
  </si>
  <si>
    <t>730-739m²</t>
  </si>
  <si>
    <t>740-749m²</t>
  </si>
  <si>
    <t>750-759m²</t>
  </si>
  <si>
    <t>760-769m²</t>
  </si>
  <si>
    <t>770-779m²</t>
  </si>
  <si>
    <t>700-709m²</t>
  </si>
  <si>
    <t>440-449m²</t>
  </si>
  <si>
    <t>430-439m²</t>
  </si>
  <si>
    <t>780-789m²</t>
  </si>
  <si>
    <t>790-799m²</t>
  </si>
  <si>
    <t>800-809m²</t>
  </si>
  <si>
    <t>810-819m²</t>
  </si>
  <si>
    <t>820-829m²</t>
  </si>
  <si>
    <t>830-839m²</t>
  </si>
  <si>
    <t>840-849m²</t>
  </si>
  <si>
    <t>850-859m²</t>
  </si>
  <si>
    <t>860-869m²</t>
  </si>
  <si>
    <t>870-879m²</t>
  </si>
  <si>
    <t>880-889m²</t>
  </si>
  <si>
    <t>890-899m²</t>
  </si>
  <si>
    <t>900-909m²</t>
  </si>
  <si>
    <t>910-919m²</t>
  </si>
  <si>
    <t>920-929m²</t>
  </si>
  <si>
    <t>930-939m²</t>
  </si>
  <si>
    <t>940-949m²</t>
  </si>
  <si>
    <t>950-959m²</t>
  </si>
  <si>
    <t>960-969m²</t>
  </si>
  <si>
    <t>970-979m²</t>
  </si>
  <si>
    <t>980-989m²</t>
  </si>
  <si>
    <t>990-999m²</t>
  </si>
  <si>
    <t>1000-1009m²</t>
  </si>
  <si>
    <t>1010-1019m²</t>
  </si>
  <si>
    <t>1020-1029m²</t>
  </si>
  <si>
    <t>1030-1039m²</t>
  </si>
  <si>
    <t>1040-1049m²</t>
  </si>
  <si>
    <t>1050-1059m²</t>
  </si>
  <si>
    <t>1060-1069m²</t>
  </si>
  <si>
    <t>1070-1079m²</t>
  </si>
  <si>
    <t>1080-1089m²</t>
  </si>
  <si>
    <t>1090-1099m²</t>
  </si>
  <si>
    <t>1100-1109m²</t>
  </si>
  <si>
    <t>1160-1169m²</t>
  </si>
  <si>
    <t>1170-1179m²</t>
  </si>
  <si>
    <t>1180-1189m²</t>
  </si>
  <si>
    <t>1190-1199m²</t>
  </si>
  <si>
    <t>1200-1209m²</t>
  </si>
  <si>
    <t>1210-1219m²</t>
  </si>
  <si>
    <t>1220-1229m²</t>
  </si>
  <si>
    <t>1230-1239m²</t>
  </si>
  <si>
    <t>1240-1249m²</t>
  </si>
  <si>
    <t>1250-1259m²</t>
  </si>
  <si>
    <t>1260-1269m²</t>
  </si>
  <si>
    <t>1270-1279m²</t>
  </si>
  <si>
    <t>1280-1289m²</t>
  </si>
  <si>
    <t>1290-1299m²</t>
  </si>
  <si>
    <t>1300-1309m²</t>
  </si>
  <si>
    <t>1310-1319m²</t>
  </si>
  <si>
    <t>1320-1329m²</t>
  </si>
  <si>
    <t>1330-1339m²</t>
  </si>
  <si>
    <t>1340-1349m²</t>
  </si>
  <si>
    <t>1350-1359m²</t>
  </si>
  <si>
    <t>1360-1369m²</t>
  </si>
  <si>
    <t>1370-1379m²</t>
  </si>
  <si>
    <t>1380-1389m²</t>
  </si>
  <si>
    <t>1390-1399m²</t>
  </si>
  <si>
    <t>1400-1409m²</t>
  </si>
  <si>
    <t>1410-1419m²</t>
  </si>
  <si>
    <t>1420-1429m²</t>
  </si>
  <si>
    <t>1430-1439m²</t>
  </si>
  <si>
    <t>1440-1449m²</t>
  </si>
  <si>
    <t>1450-1459m²</t>
  </si>
  <si>
    <t>1460-1469m²</t>
  </si>
  <si>
    <t>1470-1479m²</t>
  </si>
  <si>
    <t>1480-1489m²</t>
  </si>
  <si>
    <t>1490-1499m²</t>
  </si>
  <si>
    <t>1500m²</t>
  </si>
  <si>
    <t>Swimming Pools</t>
  </si>
  <si>
    <t>Plan Search Fees</t>
  </si>
  <si>
    <t>Building plan Stats</t>
  </si>
  <si>
    <t>Minor Alteration</t>
  </si>
  <si>
    <t>Cellular Masts</t>
  </si>
  <si>
    <t>SCHEDULE 3</t>
  </si>
  <si>
    <t>ADVERTISING SIGN TARIFF OF CHARGES</t>
  </si>
  <si>
    <t xml:space="preserve">     Deposit (Refundable)</t>
  </si>
  <si>
    <t xml:space="preserve">Hire of the Eeufees Sport Centre (Cecil Emmett Hall)  </t>
  </si>
  <si>
    <t xml:space="preserve">             Maximum charge</t>
  </si>
  <si>
    <t xml:space="preserve">     Per user</t>
  </si>
  <si>
    <t>Nil</t>
  </si>
  <si>
    <t xml:space="preserve">Basic charge </t>
  </si>
  <si>
    <t>*  A non-refundable application fee of R 450.00 must be tendered with each application for sign types A (Billboards), and non-locality bound signs in excess of 12m²</t>
  </si>
  <si>
    <t>*  A non-refundable application fee of R 50.00 must be tendered with each application for  advertisements for sign types F (Posters, Banners and Flags).</t>
  </si>
  <si>
    <t>*  On approval of Posters, the applicant must purchase non-refundable stickers form the Council which are to be clearly visible on all posters displayed as follows;</t>
  </si>
  <si>
    <t>**  R15.00 per 100 stickers /s to be paid for each poster to be displayed for religious, sporting. Social, cultural, political and other events.  A subordinate percentage of commercial advertising and logos of sponsors is permitted to appear on such posters.</t>
  </si>
  <si>
    <t>**  R50.00 per 100 sticker /s to be paid for each poster to be displayed for events considered by the Council or its duly authorised officials to be primarily of a commercial nature.</t>
  </si>
  <si>
    <t>*  A non-refundable application fee of R 750.00 per annum or part thereof must be tendered with the annual application for sign type G (Estate Agents Boards); the maximum number of boards required at any given time to be specified in such application.</t>
  </si>
  <si>
    <t>VRYHEID CEMETERY</t>
  </si>
  <si>
    <t>eMONDLO CEMETERY</t>
  </si>
  <si>
    <t>HLOBANE/NKONGOLWANE/CORONATION CEMETERIES</t>
  </si>
  <si>
    <t>RATES ARE CHARGED ON MARKET VALUE OF LAND AND BUILDINGS</t>
  </si>
  <si>
    <t>Non- Residents</t>
  </si>
  <si>
    <t>LOUWSBURG CEMETERY</t>
  </si>
  <si>
    <t>MZAMO CEMETERY</t>
  </si>
  <si>
    <t xml:space="preserve">*  A non-refundable application fee of R 150.00 per annum must be tendered with the annual application for sign type G (Portable Boards or any other collapsible structure.); </t>
  </si>
  <si>
    <t>G.    ESTATE AGENTS BOARDS &amp; PORTABLE BOARDS</t>
  </si>
  <si>
    <t>**  Portable boards are to be of appropriate structure and size, not exceeding 0.6m², and collectively the number of boards displayed may not, in the opinion of the Council, detract from the amenities of the streetscape or environment.</t>
  </si>
  <si>
    <t>**  Portable boards are not to be positioned nearer than 10m from any road intersection, entrance or exit from a dual carriageway or a freeway as defined in the Road Traffic Act or other applicable legislation.</t>
  </si>
  <si>
    <t>**  Portable boards are not to be positioned so as to obstruct the view of any road traffic sign or street name sign from any portion of a roadway as defined in the Road Traffic Act or other applicable legislation.</t>
  </si>
  <si>
    <t>**  Only one portable board per street frontage per enterprise shall be allowed to advertise services and such signs shall be placed directly in front of the advertisers premises.</t>
  </si>
  <si>
    <t>H.   AERIAL ADVERTISEMENTS</t>
  </si>
  <si>
    <t>Colour</t>
  </si>
  <si>
    <t>*  Every person who wishes to display or cause to display an aerial advertisement, except by means of an aircraft, shall submit to the Council a written application on the prescribed form and pay the prescribed fee and such application shall be accompanied by.</t>
  </si>
  <si>
    <t>APPLICATION FEES FOR A LICENSE / PERMIT FOR OUTDOOR ADVERTISING</t>
  </si>
  <si>
    <t>Every person who applies to Council for its approval or permission shall on making application pay to the Council the charge determined therefore and no application shall be considered until such charge has been paid; the charges are set out below;</t>
  </si>
  <si>
    <t>*  a non-refundable application fee of R 150.00 must be tendered with each application for sign types B (Group signs), C (Wall Signs), D (Roof Signs) and E (Veranda, Balcony, Canopy and under awning signs).</t>
  </si>
  <si>
    <t>*  Any minor amendment to an application, considered by the duly authorised official of Council to be a minor amendment, may be submitted at a reduced application fee of R 50.00 each.</t>
  </si>
  <si>
    <t>*  A non-refundable application fee of R 250.00 must be tendered with each application for sign type H (Aerial Advertisements); adequate public liability insurance for the duration of display will also need to be furnished to Council's satisfaction.</t>
  </si>
  <si>
    <t>TARIFF OF CHARGES</t>
  </si>
  <si>
    <t xml:space="preserve">see Service </t>
  </si>
  <si>
    <t>*  Every agent or person intending to display, cause or permit to be displayed any portable board, shall annually submit the prescribed written application to the Council and pay the prescribed fee for approval of the number of portable boards specified in such application.</t>
  </si>
  <si>
    <t>*  Any person who displays or causes any such portable board to be displayed on any Council Property other than a road reserve, unless specific approval has been granted for the display on other property of Council, shall comply with the following requirements to the Council's satisfaction.</t>
  </si>
  <si>
    <t>**  Portable boards are only to be used for purpose of indicating the route to the property or premises to be sold or advertised.</t>
  </si>
  <si>
    <t>**  Subject to the provisions of the Road Traffic Act or other applicable legislation portable boards are not to be positioned nearer than 1.8m from the edge of the roadway, and placed at such height that the lower edge of the board does not exceed 600mm above the ground.</t>
  </si>
  <si>
    <t>**  Portable boards are not to be positioned so as to hinder or obstruct pedestrians right of way on a sidewalk or to unfairly prejudice other traders.</t>
  </si>
  <si>
    <t>R260.90</t>
  </si>
  <si>
    <t>R383.93</t>
  </si>
  <si>
    <t>**  The display of portable boards for show houses will only be permitted on Saturdays, Sundays and Public Holidays.  Other approved portable boards advertising services may only be displayed during normal trading hours where after they shall be removed.</t>
  </si>
  <si>
    <t>**  Applicants will be required to indemnity the Council against any claims that may arise from the placement of such signs within the road reserve or on Council Property and shall be required to procure third party insurance for this purpose.</t>
  </si>
  <si>
    <t>Domestic  (Conventional)</t>
  </si>
  <si>
    <t>Domestic Prepayment</t>
  </si>
  <si>
    <t>Commercial Prepayment</t>
  </si>
  <si>
    <t>Municipal Departments</t>
  </si>
  <si>
    <t>Special approved tariffs for consumers above 800 kva</t>
  </si>
  <si>
    <t>VAT INCLUSIVE WHERE NOT SPECIFIED</t>
  </si>
  <si>
    <t>COMMUNITY SERVICES</t>
  </si>
  <si>
    <t>TARIFF</t>
  </si>
  <si>
    <t>APPROVED TARIFF</t>
  </si>
  <si>
    <t>2007/2008</t>
  </si>
  <si>
    <t>State Properties : Refer to all other properties</t>
  </si>
  <si>
    <t xml:space="preserve"> </t>
  </si>
  <si>
    <t>SAME AS 1,2,3 AND 4 ABOVE</t>
  </si>
  <si>
    <t xml:space="preserve">   </t>
  </si>
  <si>
    <t>EXTENSION ON PAYMENT OF CONSUMER ACCOUNT</t>
  </si>
  <si>
    <t>R105.60 + VAT</t>
  </si>
  <si>
    <t>BANK COSTS (R/D cheques)</t>
  </si>
  <si>
    <t>ELECTRONIC BANK TRANSFER REFUSAL</t>
  </si>
  <si>
    <t>SEARCH FEES</t>
  </si>
  <si>
    <t xml:space="preserve">VALUATION CERTIFICATE </t>
  </si>
  <si>
    <t>VALUATION ROLL</t>
  </si>
  <si>
    <t>PREPAYMENT PER TRANSACTION</t>
  </si>
  <si>
    <t>PRE-PAYMENT CARDS (PER CARD)</t>
  </si>
  <si>
    <t>Voters Roll (Per ward)</t>
  </si>
  <si>
    <t>Accessing the Records from the Council</t>
  </si>
  <si>
    <t>Hardcopies per A4</t>
  </si>
  <si>
    <t>Hardcopies per A3</t>
  </si>
  <si>
    <t xml:space="preserve">Electronic Copies per </t>
  </si>
  <si>
    <t>APPROVED TARIFFS</t>
  </si>
  <si>
    <t>DESCRIPTION</t>
  </si>
  <si>
    <t>Commercial (Business)</t>
  </si>
  <si>
    <t>Industrial (KVa)</t>
  </si>
  <si>
    <t>Outside peak-hours</t>
  </si>
  <si>
    <t>Streetlights</t>
  </si>
  <si>
    <t>Fire Hydrant Consumption - for the first kilolitre, thereafter price per kilolitre</t>
  </si>
  <si>
    <t>Where an electrical pre-payment meter is installed or where the stand is not connected to the electrical network and water is consumed. No Vat applicable.</t>
  </si>
  <si>
    <t>First Offence - no Vat applicable</t>
  </si>
  <si>
    <t>Second Offence - no Vat applicable</t>
  </si>
  <si>
    <t>Cost per unit kWh - Excl. VAT</t>
  </si>
  <si>
    <t>ALL PRICES EXCLUDING VAT</t>
  </si>
  <si>
    <t>(If adhered to Council Resolution)</t>
  </si>
  <si>
    <t>ALL INCLUSIVE OF VAT</t>
  </si>
  <si>
    <t>ALL ABOVE TARIFFS ARE INCLUSIVE OF VAT</t>
  </si>
  <si>
    <t>Cattle per head (Including VAT)</t>
  </si>
  <si>
    <t>ALL ABOVE TARIFFS ARE EXCLUDING VAT UNLESS OTHERWISE STATED</t>
  </si>
  <si>
    <t>No Vat applicable to deposits</t>
  </si>
  <si>
    <t>Black and white</t>
  </si>
  <si>
    <t>ALL PRICES EXCLUDING VAT UNLESS OTHERWISE STATED</t>
  </si>
  <si>
    <t>Deposit - No Vat</t>
  </si>
  <si>
    <t>ENGINEERING SERVICES</t>
  </si>
  <si>
    <t xml:space="preserve">PENALTY CHARGE FOR LATE PAYMENT  </t>
  </si>
  <si>
    <t>All areas</t>
  </si>
  <si>
    <t>CONVENTIONAL METERS</t>
  </si>
  <si>
    <t>Domestic</t>
  </si>
  <si>
    <t>Pre-Paid Meters</t>
  </si>
  <si>
    <t>(OPERATOR INCLUDED)</t>
  </si>
  <si>
    <t>Crane truck labour + equipment</t>
  </si>
  <si>
    <t>Bucket truck labour = equipment</t>
  </si>
  <si>
    <t>Cable fault locating equipment + Labour</t>
  </si>
  <si>
    <t>Urban large power user</t>
  </si>
  <si>
    <t>Urban small power user</t>
  </si>
  <si>
    <t>Rural large power user</t>
  </si>
  <si>
    <t>Rural small power user</t>
  </si>
  <si>
    <t>Second Offence  **</t>
  </si>
  <si>
    <t>Plans and Maps generated from the GIS System</t>
  </si>
  <si>
    <t>A4</t>
  </si>
  <si>
    <t>A3</t>
  </si>
  <si>
    <t>A2</t>
  </si>
  <si>
    <t>A1</t>
  </si>
  <si>
    <t>A0</t>
  </si>
  <si>
    <t>Re-Print of Computer Account</t>
  </si>
  <si>
    <t>By agreement</t>
  </si>
  <si>
    <t xml:space="preserve">       </t>
  </si>
  <si>
    <t>First 6 kilolitres free</t>
  </si>
  <si>
    <t xml:space="preserve">The same as in (1) </t>
  </si>
  <si>
    <t>Meter Tampering</t>
  </si>
  <si>
    <t>Water Disconnection &amp; Reconnection</t>
  </si>
  <si>
    <t>WATER</t>
  </si>
  <si>
    <t>Indigent consumers All areas</t>
  </si>
  <si>
    <t>For the first  6 kilolitre</t>
  </si>
  <si>
    <t>Other Consumers</t>
  </si>
  <si>
    <t xml:space="preserve">          </t>
  </si>
  <si>
    <t>SEWERAGE CHARGES</t>
  </si>
  <si>
    <t>Businesses, Flats Town Houses, combination buildings and non-developed stands with no water consumption which is not connected to the Council’s main sewerage</t>
  </si>
  <si>
    <t>Churches &amp; Halls</t>
  </si>
  <si>
    <t>Vat Zero rated on rates</t>
  </si>
  <si>
    <t>Domestic Prepayment - Indigent</t>
  </si>
  <si>
    <t>Stiffy/CD</t>
  </si>
  <si>
    <t xml:space="preserve">New service connection as per </t>
  </si>
  <si>
    <t>Works</t>
  </si>
  <si>
    <t xml:space="preserve">   SAME AS 3 ABOVE</t>
  </si>
  <si>
    <t>Dwellings, flats, suits of rooms and non-rate able properties, by bin liner or container</t>
  </si>
  <si>
    <t>Per normal removal per month (Vryheid &amp; Bhekuzulu)</t>
  </si>
  <si>
    <t>Stands 0 - 800 sq.m.</t>
  </si>
  <si>
    <t>(Bi-weekly removals (Vryheid, Bhekuzulu &amp; Hlobane area)</t>
  </si>
  <si>
    <t>Daily Removals</t>
  </si>
  <si>
    <t>Bi-weekly removals</t>
  </si>
  <si>
    <t>Rent for bulk container per month</t>
  </si>
  <si>
    <t>Removal of rubbish and refuse not specified anywhere</t>
  </si>
  <si>
    <t>Other local authorities</t>
  </si>
  <si>
    <t>Fees to be paid in advance :</t>
  </si>
  <si>
    <t>Standard refuse containers</t>
  </si>
  <si>
    <t>Hire per container</t>
  </si>
  <si>
    <t>Removal per container</t>
  </si>
  <si>
    <t>Bulk mass containers</t>
  </si>
  <si>
    <t>Deposit</t>
  </si>
  <si>
    <t>REMOVAL AND BURIAL OF CARCASSES  :</t>
  </si>
  <si>
    <t>Donkeys, mules, horses and cattle, each</t>
  </si>
  <si>
    <t>REMOVAL OF BULKY GARDEN REFUSE, PER LOAD :</t>
  </si>
  <si>
    <t xml:space="preserve">THE COST OF A STANDARD TYPE OF CONTAINER </t>
  </si>
  <si>
    <t>Cost + 10%</t>
  </si>
  <si>
    <t>CLEARING OF PLOTS</t>
  </si>
  <si>
    <t>The following fees shall be payable for the clearing of plots :</t>
  </si>
  <si>
    <t>Erven not exceeding 1000 sq.m.</t>
  </si>
  <si>
    <t>Erven in excess of 1000 sq.m. but not exceeding 2000 sq.m.</t>
  </si>
  <si>
    <t>Erven in excess of 2000 sq.m. but not exceeding 4000 sq.m.</t>
  </si>
  <si>
    <t>Erven in excess of 4000 sq.m. but not exceeding 10000 sq.m.</t>
  </si>
  <si>
    <t>Erven in excess of 10000 sq.m</t>
  </si>
  <si>
    <t>Per season ticket</t>
  </si>
  <si>
    <t>Not Applicable</t>
  </si>
  <si>
    <t>Adult</t>
  </si>
  <si>
    <t>Child</t>
  </si>
  <si>
    <t>Entrance fee per person</t>
  </si>
  <si>
    <t>Entrance fee per person U/10</t>
  </si>
  <si>
    <t>Free</t>
  </si>
  <si>
    <t>Bonamanzi Camp</t>
  </si>
  <si>
    <t>Per person per day</t>
  </si>
  <si>
    <t>Minimum charge per day</t>
  </si>
  <si>
    <t>-</t>
  </si>
  <si>
    <t>Hiking Trail :</t>
  </si>
  <si>
    <t>Per person per hike</t>
  </si>
  <si>
    <t>Minimum charge per hike</t>
  </si>
  <si>
    <t>Schools : Entrance fee per person over 10 years</t>
  </si>
  <si>
    <t>Caravan Park :</t>
  </si>
  <si>
    <t>Boat Registration</t>
  </si>
  <si>
    <t>Caravan site with a maximum of 6 persons per caravan site, per day or portion of a day</t>
  </si>
  <si>
    <t xml:space="preserve">                        A5</t>
  </si>
  <si>
    <t>Caravan site with a maximum of 6 persons per caravan site, per month</t>
  </si>
  <si>
    <t>PARKS AND RECREATION</t>
  </si>
  <si>
    <t>HIRE OF EEUFEES SPORT CENTRE</t>
  </si>
  <si>
    <t>CECIL EMMETT HALL</t>
  </si>
  <si>
    <t>All day or part thereof for functions or political meetings.</t>
  </si>
  <si>
    <t>Council Functions and  ward committee meetings  **</t>
  </si>
  <si>
    <t>On Sundays and Public Holidays from 10a.m.  additional fee for cleaning of the hall.</t>
  </si>
  <si>
    <t>Free of charge</t>
  </si>
  <si>
    <t>No deposit</t>
  </si>
  <si>
    <t>HIRE OF LAKESIDE COMMUNITY HALL</t>
  </si>
  <si>
    <t>HIRE OF HLOBANE AND EMONDLO COMMUNITY HALLS AND MZAMO</t>
  </si>
  <si>
    <t>Hire of Hall only</t>
  </si>
  <si>
    <t xml:space="preserve">       Digging of grave :</t>
  </si>
  <si>
    <t>Residents</t>
  </si>
  <si>
    <t>Non-Residents</t>
  </si>
  <si>
    <t xml:space="preserve">           Adults 1.8m</t>
  </si>
  <si>
    <t xml:space="preserve">           Adults 2.4m</t>
  </si>
  <si>
    <t xml:space="preserve">           Children under 12</t>
  </si>
  <si>
    <t xml:space="preserve">           public holidays :</t>
  </si>
  <si>
    <t xml:space="preserve">    or  tombstone, per  stone</t>
  </si>
  <si>
    <t xml:space="preserve">      Adults</t>
  </si>
  <si>
    <t xml:space="preserve">      Children</t>
  </si>
  <si>
    <t>EMONDLO, CORONATION &amp; NKOLGOLANE</t>
  </si>
  <si>
    <t>Refuse Removal per month</t>
  </si>
  <si>
    <t xml:space="preserve">    Residential -  on property value</t>
  </si>
  <si>
    <t>SAME AS 1,3,5 AND 6 ABOVE</t>
  </si>
  <si>
    <t>Reconnection fee for temporary supply (on request)</t>
  </si>
  <si>
    <t>AbaQulusi</t>
  </si>
  <si>
    <t>Cape Town</t>
  </si>
  <si>
    <t>Umhlathuze</t>
  </si>
  <si>
    <t>Special meter reading (on request)</t>
  </si>
  <si>
    <t>Pre-payment and check meter testing fee</t>
  </si>
  <si>
    <t>Single phase conventional meter testing fee</t>
  </si>
  <si>
    <t>Low voltage three phase conventional meter testing fee</t>
  </si>
  <si>
    <t>11kV and 132 kV meter testing fee</t>
  </si>
  <si>
    <t>Moving/relocation metering equipment</t>
  </si>
  <si>
    <t>Replacement of damaged prepayment meter single phase</t>
  </si>
  <si>
    <t>Replacement of damaged prepayment meter three phase</t>
  </si>
  <si>
    <t>Certificate of Compliance - revisit fee</t>
  </si>
  <si>
    <t>Domestic cancellation fee (excludes light line)</t>
  </si>
  <si>
    <t>Business cancellation fee (excluding cost +10)</t>
  </si>
  <si>
    <t>Request for additional - cost plus 10% quotation</t>
  </si>
  <si>
    <t>Programmable electronic meter test</t>
  </si>
  <si>
    <t>Cost +10%</t>
  </si>
  <si>
    <t>Visitation fee - to deliver a notice of impending disconnection of supply for non-payment of account</t>
  </si>
  <si>
    <t>Metering</t>
  </si>
  <si>
    <t>Tariff investigation - based on existing consumption data</t>
  </si>
  <si>
    <t>Tariff investigation requiring a site visit</t>
  </si>
  <si>
    <t>Tariff, quality of supply or load profile investigation - requiring equipment and personnel (may be refunded if quality of supply is outside NRS 048 limits)</t>
  </si>
  <si>
    <t>Provision of monthly load profile reports - requiring a site visit</t>
  </si>
  <si>
    <t>Provision of remote meter reading (Read only function)</t>
  </si>
  <si>
    <t>Testing of PPM or credit meter (Lab test with calibration report)</t>
  </si>
  <si>
    <t>Testing &amp; calibration of low voltage circuit breakers</t>
  </si>
  <si>
    <t>Verification of metering accuracy and re-certification of Commercial and Industrial metering making use of a portable test set. Excludes testing of CT's and VT's</t>
  </si>
  <si>
    <t>Verification of metering accuracy and re-certification of CT's or VT's making use of a portable test set</t>
  </si>
  <si>
    <t>Replacement of broken/removed meter seals</t>
  </si>
  <si>
    <t>Replacement of lost/damaged prepayment meter key pad</t>
  </si>
  <si>
    <t>LOAD CONTROL EQUIPMENT</t>
  </si>
  <si>
    <t>Penalty for illegal disconnection of load control equipment</t>
  </si>
  <si>
    <t>MISCELLANEOUS</t>
  </si>
  <si>
    <t>Unusable steel poles</t>
  </si>
  <si>
    <t>Redundant wooden cable drums</t>
  </si>
  <si>
    <t>Document search fee</t>
  </si>
  <si>
    <t>Township reticulation design standards</t>
  </si>
  <si>
    <t>Unusable wooden poles</t>
  </si>
  <si>
    <t>Unusable fibre glass poles</t>
  </si>
  <si>
    <t>ELECTRICITY TARIFFS</t>
  </si>
  <si>
    <t>Call-out fee due to fault on customer's side (per call)</t>
  </si>
  <si>
    <t>Per evening or part thereof</t>
  </si>
  <si>
    <t>Per day or part thereof</t>
  </si>
  <si>
    <t>Library cards - persons living outside AbaQulusi</t>
  </si>
  <si>
    <t>Replacement of lost cards</t>
  </si>
  <si>
    <t>PUBLIC SAFETY TARIFFS</t>
  </si>
  <si>
    <t>Fire Brigade &amp; Rescue Services</t>
  </si>
  <si>
    <t>Attendance at fires in residential/non-profit premises</t>
  </si>
  <si>
    <t>Attendance at fires in commercial or industrial premises</t>
  </si>
  <si>
    <t>Attendance at private vehicle</t>
  </si>
  <si>
    <t>Attendance at goods vehicle or other transportation</t>
  </si>
  <si>
    <t>Attendance at bush, grass or rubbish</t>
  </si>
  <si>
    <t>No charge</t>
  </si>
  <si>
    <t>Attendance at any grass, bush, garden refuse or rubbish fire caused by any malicious act or omission, negligence or disregard of any law</t>
  </si>
  <si>
    <t>Attendance at automatic fire alarm: false alarm condition caused by any omission, negligence or lack of reasonable maintenance or disregard of any law</t>
  </si>
  <si>
    <t>Attendance at any malicious false call caused by any malicious act or omission, negligence or disregard of any law</t>
  </si>
  <si>
    <t>Cost of replacement of any extraordinary extinguishing agents, supplies, materials, tools or equipment used at, or damaged during any incident or in connection with any such incident or the hire of any contractors or equipment</t>
  </si>
  <si>
    <t>Cost plus 15%</t>
  </si>
  <si>
    <t>Rescue</t>
  </si>
  <si>
    <t>Attendance at entrapments</t>
  </si>
  <si>
    <t>Attendance at vehicle accidents</t>
  </si>
  <si>
    <t>Attendance at medical emergencies or other rescue</t>
  </si>
  <si>
    <t>Attendance at other humanitarian service</t>
  </si>
  <si>
    <t>Attendance at any malicious false alarm caused by any malicious act or ommission, negligence or disregard of any law</t>
  </si>
  <si>
    <t>Vehicles, Personnel &amp; Equipment</t>
  </si>
  <si>
    <t>Per fire tender or rescue appliance</t>
  </si>
  <si>
    <t>Per fire tender to Airport (no personnel)</t>
  </si>
  <si>
    <t>Per equipment trailer</t>
  </si>
  <si>
    <t>Per staff car</t>
  </si>
  <si>
    <t>Per item of portable motor driven equipment</t>
  </si>
  <si>
    <t>Per kilometer fire tender or rescue vehicle</t>
  </si>
  <si>
    <t>Per kilometer per staff car</t>
  </si>
  <si>
    <t>Per fire officer - cost per hour</t>
  </si>
  <si>
    <t>Per fire fighter - cost per hour</t>
  </si>
  <si>
    <t>Fire Safety Services</t>
  </si>
  <si>
    <t>Registration of flammable substance installations and vehicles</t>
  </si>
  <si>
    <t>Per copy of incident report</t>
  </si>
  <si>
    <t>Monthly monitoring fee : Alarm system linked to fire control</t>
  </si>
  <si>
    <t>Copy of alarm or incident report</t>
  </si>
  <si>
    <t>Fire Extinguisher Course</t>
  </si>
  <si>
    <t>Basic Fire Technology Course</t>
  </si>
  <si>
    <t>Advanced Industrial Fire Team Course</t>
  </si>
  <si>
    <t xml:space="preserve">Hazardous Materials </t>
  </si>
  <si>
    <t>Fees for Access to Information - Public Bodies</t>
  </si>
  <si>
    <t>The fee for a copy of the manual for every photocopy of an A4 size page or part thereof</t>
  </si>
  <si>
    <t>The fees for reproduction of an A4 size page or part therefor</t>
  </si>
  <si>
    <t>For every printed copy of an A4 size page or part thereof held on a computer or in electronic or machine readable from</t>
  </si>
  <si>
    <t>For a copy in a computer readable from a compact disc</t>
  </si>
  <si>
    <t>For a transcription of an audio record for an A4 size page or part thereof</t>
  </si>
  <si>
    <t>For a copy of an audio recording</t>
  </si>
  <si>
    <t>To search for and prepare the record for disclosure for each hour of part of an hour, excluding the first hour, reasonable required for such search and preparation</t>
  </si>
  <si>
    <t>Miscellaneous Services</t>
  </si>
  <si>
    <t>The following fees are payable for the production of documents, provision of certificates, supply of plans and extracts from records</t>
  </si>
  <si>
    <t>Search fee, per account, plan, document or file produced for inspection of duplicate account issued</t>
  </si>
  <si>
    <t>Certified copy of extract from Council's minutes and/or hearings, per 100 words or part thereof</t>
  </si>
  <si>
    <t>Extracts of bylaws, per page or part thereof</t>
  </si>
  <si>
    <t>Any other certificate, for each certificate</t>
  </si>
  <si>
    <t>Inspection of Council's minutes, for each inspection</t>
  </si>
  <si>
    <t>Certificate, per application per property, in accordance with section 118 (1) of the Systems Act, No 32 of 2000</t>
  </si>
  <si>
    <t>Issue of bidding documents</t>
  </si>
  <si>
    <t xml:space="preserve">The fee for a copy of a bidding document based on price </t>
  </si>
  <si>
    <t>BYLAWS RELATING TO THE KEEPING OF DOGS, ANIMALS, BIRDS AND BEES</t>
  </si>
  <si>
    <t>The following license fees are payable annually in respect of dogs kept within the municipal area for which rabies certificates have to be produced:-</t>
  </si>
  <si>
    <t>For a first dog</t>
  </si>
  <si>
    <t>For a second dog</t>
  </si>
  <si>
    <t>For any additional dog and subject to submission of Council authorization for the keeping of additional dogs, per dog</t>
  </si>
  <si>
    <t>The following fees are payable in respect of each animal impounded:</t>
  </si>
  <si>
    <t>Pound fees per animal</t>
  </si>
  <si>
    <t>Sterilization fee</t>
  </si>
  <si>
    <t>Immunisation fee</t>
  </si>
  <si>
    <t>Newcastle</t>
  </si>
  <si>
    <t>Street, Traffic &amp; Entertainment Bylaws</t>
  </si>
  <si>
    <t>Application for permit to use taxi rank, per annum</t>
  </si>
  <si>
    <t>Application for permit to use bus rank, per annum</t>
  </si>
  <si>
    <t>Application for duplicate permit to use bus/taxi rank, per annum</t>
  </si>
  <si>
    <t>Escort of abnormal loads, etc, per hour or part thereof</t>
  </si>
  <si>
    <t>Abandoned vehicles</t>
  </si>
  <si>
    <t>Charge for removal, per vehicle</t>
  </si>
  <si>
    <t>Charge for storage for a period not exceeding 3 months, per day</t>
  </si>
  <si>
    <t>Parking meter fees - tariff for 60 minutes</t>
  </si>
  <si>
    <t>Rendering of services during special occasions contemplated in section 113A, per hour or part thereof</t>
  </si>
  <si>
    <t>Superintendent</t>
  </si>
  <si>
    <t>Traffic Officer</t>
  </si>
  <si>
    <t>Tariff for traffic escorts with funerals</t>
  </si>
  <si>
    <t>Refundable deposit payable by persons not resident in the AbaQulusi area</t>
  </si>
  <si>
    <t>Damage to books</t>
  </si>
  <si>
    <t>Estimated value of book as determined by Librarian</t>
  </si>
  <si>
    <t>Lost books</t>
  </si>
  <si>
    <t>Full cost of item</t>
  </si>
  <si>
    <t>Damage/loss to videos, flims or other material</t>
  </si>
  <si>
    <t>After normal office hours, per blockage</t>
  </si>
  <si>
    <t>Fee for providing sewer connection</t>
  </si>
  <si>
    <t>100mm connection</t>
  </si>
  <si>
    <t>Connections in excess of 100mm</t>
  </si>
  <si>
    <t>Reinstatement of existing footpaths, hardening of footpaths</t>
  </si>
  <si>
    <t>Special drainage, connecting stormwater drains and channels from private property to open channels adjoining curbs</t>
  </si>
  <si>
    <t>Reinstatement of road surfaces</t>
  </si>
  <si>
    <t>Hire of machinery</t>
  </si>
  <si>
    <t>Alerting stormwater culverts, channels, sewers, kerbs or footpaths to permit the erection of veranda columns or other structures</t>
  </si>
  <si>
    <t>When constructed after the street drain has been completed</t>
  </si>
  <si>
    <t>Additional vehicle entrance</t>
  </si>
  <si>
    <t>WATER AND SANITATION</t>
  </si>
  <si>
    <t>Unspayed female</t>
  </si>
  <si>
    <t>Refuse</t>
  </si>
  <si>
    <t>Bulk</t>
  </si>
  <si>
    <t>Units</t>
  </si>
  <si>
    <t>Indigent</t>
  </si>
  <si>
    <t>No</t>
  </si>
  <si>
    <t>Sanitation</t>
  </si>
  <si>
    <t>Water</t>
  </si>
  <si>
    <t>Business</t>
  </si>
  <si>
    <t>Electricity</t>
  </si>
  <si>
    <t>Demand</t>
  </si>
  <si>
    <t>Street lights</t>
  </si>
  <si>
    <t>Pre-paid</t>
  </si>
  <si>
    <t>Pre-paid - I</t>
  </si>
  <si>
    <t>Parking fines</t>
  </si>
  <si>
    <t>**  R 50.00 per 100 sticker / s  to be paid for each poster to be displayed for non-profit bodies.  These posters must display the fundraising numbers of the bodies or a formal constitution has to be submitted to Council.  No commercial advertising and logos of sponsors will be permitted to appear on such posters;</t>
  </si>
  <si>
    <t>Municipal</t>
  </si>
  <si>
    <t>Eskom free</t>
  </si>
  <si>
    <t>Basic charge</t>
  </si>
  <si>
    <t>Basic charge - Bus</t>
  </si>
  <si>
    <t>TARIFF STATISTICS</t>
  </si>
  <si>
    <t>Cut off water supply &amp;  restore of water supply</t>
  </si>
  <si>
    <t>Time of Use/Step Up Tariffs</t>
  </si>
  <si>
    <t>Small type animals, each</t>
  </si>
  <si>
    <t>Revisit to site if new connection is not ready for connection ( First Inspection free)</t>
  </si>
  <si>
    <t>Three phase conventional meter testing fee</t>
  </si>
  <si>
    <t>Programmed meter card/ Lost card</t>
  </si>
  <si>
    <t xml:space="preserve">Testing of PPM on site (in situ) </t>
  </si>
  <si>
    <t>Testing of Conventional on site (in situ)</t>
  </si>
  <si>
    <t>Refusal to accept connection per month</t>
  </si>
  <si>
    <t>Upgrade of Commercial and Industrial metering (Meter only) maximum demand</t>
  </si>
  <si>
    <t xml:space="preserve">Upgrade of Commercial and Industrial KVA metering (Meter only) </t>
  </si>
  <si>
    <t>Replacement of damaged Conventional Meter - single phase</t>
  </si>
  <si>
    <t>Replacement of Damaged Conventional Meter - three phase</t>
  </si>
  <si>
    <t>INTEREST ON OUTSTANDING ACCOUNTS - OTHER THAN RATES</t>
  </si>
  <si>
    <t>PRIME BANK RATE PLUS 1%</t>
  </si>
  <si>
    <t>REQUEST FOR REASONS FROM VALUER - OBJECTIONS (Section 53(2) of Municipal Property Rates Act, No 6 of 2004)</t>
  </si>
  <si>
    <t>PENALTY INTEREST ON OUTSTANDING RATES - Section Local Govt Municipal Property Rates Act, No 6 of 2004</t>
  </si>
  <si>
    <t>A  monthly fixed levy of (based on a minimum of 6  kilolitres)</t>
  </si>
  <si>
    <t xml:space="preserve">The same as in (1)above </t>
  </si>
  <si>
    <t>2011/2012</t>
  </si>
  <si>
    <t>2012/2013</t>
  </si>
  <si>
    <t>2013/2014</t>
  </si>
  <si>
    <t>2008/2009</t>
  </si>
  <si>
    <t>2009/2010</t>
  </si>
  <si>
    <t>NERSA</t>
  </si>
  <si>
    <t xml:space="preserve">tariffs, including payments of all  </t>
  </si>
  <si>
    <t>Exclusive of Vat</t>
  </si>
  <si>
    <t xml:space="preserve">Domestic </t>
  </si>
  <si>
    <t xml:space="preserve">Flat </t>
  </si>
  <si>
    <t xml:space="preserve">Business : Small Users </t>
  </si>
  <si>
    <t xml:space="preserve">                    Large Users </t>
  </si>
  <si>
    <t>THE ABOVE TARIFFS DO NOT INCLUDE VAT</t>
  </si>
  <si>
    <t xml:space="preserve">              - per Kva</t>
  </si>
  <si>
    <t>R150.50 + VAT</t>
  </si>
  <si>
    <t>2014/2015</t>
  </si>
  <si>
    <t>R159.50 + VAT</t>
  </si>
  <si>
    <t>Cost +11%</t>
  </si>
  <si>
    <t>RATES CLEARANCE CERTIFICATE – Electronic Application</t>
  </si>
  <si>
    <t>RATES CLEARANCE CERTIFICATE – Manual Application</t>
  </si>
  <si>
    <t>Step tariff</t>
  </si>
  <si>
    <t>Per stand, per day with a maximum of 6 persons per stand</t>
  </si>
  <si>
    <t>Registered sports clubs, per event or practice session.  Registered welfare organization with a “WO” number per event.</t>
  </si>
  <si>
    <t xml:space="preserve">                </t>
  </si>
  <si>
    <t xml:space="preserve">        </t>
  </si>
  <si>
    <t>Stands above 800 sq.m.VRYHEID</t>
  </si>
  <si>
    <t>Louwsburg.</t>
  </si>
  <si>
    <t>Hlobane, Vaalbank &amp; Thutukani</t>
  </si>
  <si>
    <t xml:space="preserve">      </t>
  </si>
  <si>
    <t>New service connection as per tariffs  including of all previous penalties and arrears</t>
  </si>
  <si>
    <t>New service connection as per tariffs including of all previous penalties and arrears</t>
  </si>
  <si>
    <t xml:space="preserve">    </t>
  </si>
  <si>
    <t>Current consumers to be reviewed after three months and deposit will be based on average of three months consumption</t>
  </si>
  <si>
    <t>New service connection as per tariffs, including payments of all previous penalties and arrears</t>
  </si>
  <si>
    <t xml:space="preserve">** Plus cost on new meter if meter damaged   </t>
  </si>
  <si>
    <t xml:space="preserve">      Niche in  columbarium, per niche</t>
  </si>
  <si>
    <t xml:space="preserve">      Niche in  columbarium, per niche </t>
  </si>
  <si>
    <t>Household consumers of municipal services within the municipal area of Abaqulusi Municipality</t>
  </si>
  <si>
    <t>Rent and removal during special occasions (excluding religious gatherings) of refuse containers not exceeding three days.</t>
  </si>
  <si>
    <t>Trades, businesses and industries, per bulk container within the Municipal Local Council area, per month (Vryheid, Bhekuzulu &amp; Hlobane area).</t>
  </si>
  <si>
    <t>Trades, businesses and industries, per container per month</t>
  </si>
  <si>
    <t xml:space="preserve">             plus R42.10 per 2000 sq.m, thereafter or part thereof.</t>
  </si>
  <si>
    <t>First 6kl free, thereafter</t>
  </si>
  <si>
    <t>2014/2016</t>
  </si>
  <si>
    <t>2015/2016</t>
  </si>
  <si>
    <t>see Service connections above</t>
  </si>
  <si>
    <t>Louwsburg – business</t>
  </si>
  <si>
    <t>Business and undeveloped stands which are not connected to the Council’s network:</t>
  </si>
  <si>
    <t xml:space="preserve">**  The R 21.97 p.m. will only be applicable until water consumption is metered.  (Once meters are   installed and read,  the R21.97 falls away and the consumers will be billed for actual consumption at the above tariffs" </t>
  </si>
  <si>
    <t>New service  connection as per connection as per tariffs including off all previos penalties and arrears</t>
  </si>
  <si>
    <t>As per domestic</t>
  </si>
  <si>
    <t>Basic</t>
  </si>
  <si>
    <t>a</t>
  </si>
  <si>
    <t>b</t>
  </si>
  <si>
    <t>c</t>
  </si>
  <si>
    <t>d</t>
  </si>
  <si>
    <t>e</t>
  </si>
  <si>
    <t>f</t>
  </si>
  <si>
    <t xml:space="preserve">All registered properties on which a single dwelling has  been erected and used as such, excluding properties   registered in the name of the State or State Departments   </t>
  </si>
  <si>
    <t>All erven registered in the name of the Municipality  excluding properties used for residential purposes</t>
  </si>
  <si>
    <t xml:space="preserve">Business &amp; Commercial </t>
  </si>
  <si>
    <t>Industrial Property</t>
  </si>
  <si>
    <t>Vacant land</t>
  </si>
  <si>
    <t>Agricultural</t>
  </si>
  <si>
    <t>Specified public benefit activity</t>
  </si>
  <si>
    <t>Specialised Non-Market properties</t>
  </si>
  <si>
    <t>Reductions:</t>
  </si>
  <si>
    <t>Rebates</t>
  </si>
  <si>
    <t xml:space="preserve">Residental rebate </t>
  </si>
  <si>
    <t>Indigent, pensioners, persons with disability grants, child headed households - equivalent to R65,000</t>
  </si>
  <si>
    <r>
      <t xml:space="preserve">All erven zoned as town lands - </t>
    </r>
    <r>
      <rPr>
        <b/>
        <sz val="11"/>
        <rFont val="Arial"/>
        <family val="2"/>
      </rPr>
      <t>100%</t>
    </r>
  </si>
  <si>
    <r>
      <t xml:space="preserve">All erven zoned as agricultural  - </t>
    </r>
    <r>
      <rPr>
        <b/>
        <sz val="11"/>
        <rFont val="Arial"/>
        <family val="2"/>
      </rPr>
      <t>0%</t>
    </r>
  </si>
  <si>
    <r>
      <t xml:space="preserve">Public Service Infrastructure - </t>
    </r>
    <r>
      <rPr>
        <b/>
        <sz val="11"/>
        <rFont val="Arial"/>
        <family val="2"/>
      </rPr>
      <t>30%</t>
    </r>
  </si>
  <si>
    <r>
      <t xml:space="preserve">State Owned Properties - </t>
    </r>
    <r>
      <rPr>
        <b/>
        <sz val="11"/>
        <rFont val="Arial"/>
        <family val="2"/>
      </rPr>
      <t>0%</t>
    </r>
  </si>
  <si>
    <r>
      <t xml:space="preserve">Bhekuzulu </t>
    </r>
    <r>
      <rPr>
        <sz val="11"/>
        <rFont val="Arial"/>
        <family val="2"/>
      </rPr>
      <t xml:space="preserve"> -  All registered properties on which a single dwelling has been erected and used as such, excluding properties registered in the name of the State or State departments.</t>
    </r>
  </si>
  <si>
    <r>
      <t>Louwsburg</t>
    </r>
    <r>
      <rPr>
        <sz val="11"/>
        <rFont val="Arial"/>
        <family val="2"/>
      </rPr>
      <t xml:space="preserve"> - All registered properties, excluding properties registered in the name of the State or State departments.</t>
    </r>
  </si>
  <si>
    <r>
      <t>Mzamo</t>
    </r>
    <r>
      <rPr>
        <sz val="11"/>
        <rFont val="Arial"/>
        <family val="2"/>
      </rPr>
      <t xml:space="preserve"> - All registered properties, excluding properties   registered in the name of the State or State departments.</t>
    </r>
  </si>
  <si>
    <t>Hlobane Area -</t>
  </si>
  <si>
    <t>All registered properties on which a single dwelling has been  erected as used as such excluding State properties :</t>
  </si>
  <si>
    <t xml:space="preserve">      -  Hlobane</t>
  </si>
  <si>
    <t xml:space="preserve">      -  Vaalbank</t>
  </si>
  <si>
    <t xml:space="preserve">      -  Thutukani</t>
  </si>
  <si>
    <t>Businesses  :  refer to all other properties</t>
  </si>
  <si>
    <t>eMondlo  :</t>
  </si>
  <si>
    <t>All registered properties on which a single dwelling has been   erected and used as such, excluding state properties.</t>
  </si>
  <si>
    <t>Businesses vacant land</t>
  </si>
  <si>
    <t>The following rebate in respect of assessment rates be allowed  :</t>
  </si>
  <si>
    <t>Abaqulusi Municipality</t>
  </si>
  <si>
    <t>i</t>
  </si>
  <si>
    <t>ii</t>
  </si>
  <si>
    <t>iii</t>
  </si>
  <si>
    <t>iv</t>
  </si>
  <si>
    <t>v</t>
  </si>
  <si>
    <t>For the laying of a connection pipe with a  the diameter of not more than 20 mm from the mains to boundary of the applicant’s property.</t>
  </si>
  <si>
    <t>For the laying of a connection pipe with a  diameter of  more than 20 mm.</t>
  </si>
  <si>
    <t>Test of water meters (per meter) up to 20 mm</t>
  </si>
  <si>
    <t>Test of water meters greater than 20 mm</t>
  </si>
  <si>
    <t>A basic charge</t>
  </si>
  <si>
    <t>Water consumption per kilolitre</t>
  </si>
  <si>
    <t>0 - 6kl</t>
  </si>
  <si>
    <t>6.01 - 30kl</t>
  </si>
  <si>
    <t>30.01 -   99kl</t>
  </si>
  <si>
    <t>99.01  and above</t>
  </si>
  <si>
    <t>A Basic Charge</t>
  </si>
  <si>
    <t>Water consumption per kilolitre:</t>
  </si>
  <si>
    <t>Where working water meters are installed for consumption of measured purified water per  month.</t>
  </si>
  <si>
    <t>0 -  30kl</t>
  </si>
  <si>
    <t xml:space="preserve">A basic charge per 2000 sq.m or part thereof per  month        </t>
  </si>
  <si>
    <t>An additional sewerage charge:</t>
  </si>
  <si>
    <t>Businesses -  75% water consumption</t>
  </si>
  <si>
    <t>Flats and Town Houses per unit per month.</t>
  </si>
  <si>
    <t>Vryheid &amp; Bhekuzulu  :</t>
  </si>
  <si>
    <t>Stand 0 - 800 sq.m.</t>
  </si>
  <si>
    <t>Stand 801 - 2000 sq.m.</t>
  </si>
  <si>
    <t>Stand above 2000 sq.m. for the first 2000 sq.m</t>
  </si>
  <si>
    <t>Hlobane, Vaalbank: Basic charge per 2000sq.m</t>
  </si>
  <si>
    <t>Thutukani: Basic charge per 2000 sq.m</t>
  </si>
  <si>
    <t>eMondlo</t>
  </si>
  <si>
    <t>Coronation &amp; Nkogolwane</t>
  </si>
  <si>
    <t>Where no working water meters are installed and which are developed and occupied. - per kilolitre</t>
  </si>
  <si>
    <t>Hlobane &amp; Vaalbank</t>
  </si>
  <si>
    <t>Thutukani  (Where no meters exist , nor read or broken)  (As soon as meters are read) (Once meters are read, the basic falls away and the consumer will be billed for consumption alone)</t>
  </si>
  <si>
    <t>Basic Charge :</t>
  </si>
  <si>
    <t xml:space="preserve">Consumption  :  Indigent Consumers                         </t>
  </si>
  <si>
    <t xml:space="preserve">Consumption  :  Other Consumers                         </t>
  </si>
  <si>
    <t>eMondlo, Coronation &amp; Nkogolwane</t>
  </si>
  <si>
    <t>Domestic  Consumer:</t>
  </si>
  <si>
    <t>VEHICLE ENTRANCES</t>
  </si>
  <si>
    <t>Building of vehicle entrance per sq.m. incl. VAT</t>
  </si>
  <si>
    <r>
      <rPr>
        <b/>
        <u/>
        <sz val="11"/>
        <rFont val="Arial"/>
        <family val="2"/>
      </rPr>
      <t>MISCELLANEOUS SERVICE</t>
    </r>
    <r>
      <rPr>
        <sz val="11"/>
        <rFont val="Arial"/>
        <family val="2"/>
      </rPr>
      <t xml:space="preserve">    :</t>
    </r>
  </si>
  <si>
    <t>DRAINAGE BY-LAWS</t>
  </si>
  <si>
    <t>Other charges</t>
  </si>
  <si>
    <t>For inspection of each complete test.</t>
  </si>
  <si>
    <t>For every connection required in terms of the by-laws</t>
  </si>
  <si>
    <t>For any extended connection the cost of the  additional length required shall be paid by the owner at cost of labour and material, plus 10%</t>
  </si>
  <si>
    <t>Documents  :</t>
  </si>
  <si>
    <t>Photostat copies per A4 copy</t>
  </si>
  <si>
    <t>Photostat copies per A3 copy</t>
  </si>
  <si>
    <t>Prints of plans - (Paper) :</t>
  </si>
  <si>
    <t>Sepia/Plastic</t>
  </si>
  <si>
    <t xml:space="preserve">              </t>
  </si>
  <si>
    <t>Single phase low voltage supply not exceeding 16 kVA - Domestic consumers only.</t>
  </si>
  <si>
    <t xml:space="preserve">Meter component (pre-payment)   see Service Connections                                       </t>
  </si>
  <si>
    <t>Demand charge (consumer to supply own labour plus material, according to council’s specification  council only connect consumers cable to the network</t>
  </si>
  <si>
    <t>Other consumers</t>
  </si>
  <si>
    <t>The demand charge is :</t>
  </si>
  <si>
    <t>Prepayment - per meter</t>
  </si>
  <si>
    <t>Conventional - per meter</t>
  </si>
  <si>
    <t>Single-phase low-voltage supply not exceeding 16 kVA  :</t>
  </si>
  <si>
    <t xml:space="preserve">Vryheid </t>
  </si>
  <si>
    <t>Bhekuzulu</t>
  </si>
  <si>
    <r>
      <t>CONNECTION FEES</t>
    </r>
    <r>
      <rPr>
        <b/>
        <sz val="11"/>
        <rFont val="Arial"/>
        <family val="2"/>
      </rPr>
      <t xml:space="preserve"> </t>
    </r>
    <r>
      <rPr>
        <sz val="11"/>
        <rFont val="Arial"/>
        <family val="2"/>
      </rPr>
      <t>: (New connections)</t>
    </r>
  </si>
  <si>
    <r>
      <t>METER TAMPERING</t>
    </r>
    <r>
      <rPr>
        <sz val="11"/>
        <rFont val="Arial"/>
        <family val="2"/>
      </rPr>
      <t xml:space="preserve">  :</t>
    </r>
  </si>
  <si>
    <r>
      <t>TEST ELECTRICITY METERS</t>
    </r>
    <r>
      <rPr>
        <sz val="11"/>
        <rFont val="Arial"/>
        <family val="2"/>
      </rPr>
      <t xml:space="preserve">  :</t>
    </r>
  </si>
  <si>
    <r>
      <t>HIRING OF EQUIPMENT</t>
    </r>
    <r>
      <rPr>
        <sz val="11"/>
        <rFont val="Arial"/>
        <family val="2"/>
      </rPr>
      <t xml:space="preserve">  :  </t>
    </r>
  </si>
  <si>
    <r>
      <t>SERVICE CONNECTIONS</t>
    </r>
    <r>
      <rPr>
        <b/>
        <sz val="11"/>
        <rFont val="Arial"/>
        <family val="2"/>
      </rPr>
      <t xml:space="preserve">  :  ALL AREAS</t>
    </r>
  </si>
  <si>
    <r>
      <t>BHEKUZULU CONNECTIONS</t>
    </r>
    <r>
      <rPr>
        <sz val="11"/>
        <rFont val="Arial"/>
        <family val="2"/>
      </rPr>
      <t xml:space="preserve">  :</t>
    </r>
  </si>
  <si>
    <t xml:space="preserve">             </t>
  </si>
  <si>
    <t xml:space="preserve"> Three-phase low-voltage supply not exceeding 70 kVA - per meter</t>
  </si>
  <si>
    <t>Three-phase low-voltage supply exceeding 70 kVA - per meter</t>
  </si>
  <si>
    <t xml:space="preserve"> Three-phase high-voltage supply (11000 volt) -  per meter</t>
  </si>
  <si>
    <t>Single-phase low-voltage supply not exceeding 16 KVA - per metre</t>
  </si>
  <si>
    <t>Three-phase low-voltage supply not exceeding 70KVA - per Kva</t>
  </si>
  <si>
    <t>Three-phase low-voltage supply exceeding 70 kVA but not 150 KVA</t>
  </si>
  <si>
    <t>Three-phase low-voltage supply exceeding 150 KVA - per Kva or actual cost whichever is the highest</t>
  </si>
  <si>
    <t>Three-phase high voltage supply  (11000 volt) -  or the actual cost whichever is the highest</t>
  </si>
  <si>
    <t>Hire of King Zwelithini and Library Halls – Bhekuzulu:</t>
  </si>
  <si>
    <t>Hire of hall for functions or political meetings</t>
  </si>
  <si>
    <t>Hire of hall by sports clubs, churches, welfare organizations, schools and non-political youth organizations, per event or practice session.</t>
  </si>
  <si>
    <t xml:space="preserve">Any meetings in hall    </t>
  </si>
  <si>
    <t>Hire of hall for Council functions and ward committee meetings ** (If adhere to Council Resolution)</t>
  </si>
  <si>
    <t>Hire of conference room : King Zwelthini Hall</t>
  </si>
  <si>
    <t>Meetings</t>
  </si>
  <si>
    <t>Welfare organizations</t>
  </si>
  <si>
    <t>Hire of Hall only  :</t>
  </si>
  <si>
    <t>Hire of hall for functions or political meetings.</t>
  </si>
  <si>
    <t>Hire of hall by registered sports clubs and welfare organizations, schools, churches or non-political youth organizations, per event or practice session - per event</t>
  </si>
  <si>
    <t>Any other meeting</t>
  </si>
  <si>
    <t>Hire of hall for Council functions and ward committee meetings  * (If adhere to Council Resolution)</t>
  </si>
  <si>
    <t>Hire of halls for functions or political meetings</t>
  </si>
  <si>
    <t>Hire of hall by registered sports clubs and welfare organizations, schools, churches or non-political youth organizations, per event or practice session.</t>
  </si>
  <si>
    <t>Any meetings in hall</t>
  </si>
  <si>
    <t>Hire of hall for Council functions and ward committee meetings (If adhered to by Council resolution)</t>
  </si>
  <si>
    <t>Exhumation</t>
  </si>
  <si>
    <t>Cemetery Fees</t>
  </si>
  <si>
    <t>Weekdays :</t>
  </si>
  <si>
    <t>Weekends and</t>
  </si>
  <si>
    <t xml:space="preserve">Erection of  monument  </t>
  </si>
  <si>
    <t>Hall of remembrance:</t>
  </si>
  <si>
    <t>Erection of  monument  or  tombstone, per  stone</t>
  </si>
  <si>
    <t>Fines for late books and material per week  or part thereof per book or item.</t>
  </si>
  <si>
    <t>Adults Books</t>
  </si>
  <si>
    <t>Children Books</t>
  </si>
  <si>
    <t>Talking Books</t>
  </si>
  <si>
    <t>Audio cassettes, records and compact discs</t>
  </si>
  <si>
    <t>Art prints</t>
  </si>
  <si>
    <t>Fines for late material per day or part thereof per item :</t>
  </si>
  <si>
    <t>Videos</t>
  </si>
  <si>
    <t>Other library material, eg. jigsaw puzzles</t>
  </si>
  <si>
    <t>Lost or damaged barcodes and membership cards</t>
  </si>
  <si>
    <t>Processing fee for new members and renewals.</t>
  </si>
  <si>
    <t>Photocopies A4</t>
  </si>
  <si>
    <t xml:space="preserve">Hire of halls for functions or political meetings </t>
  </si>
  <si>
    <t>Hire of hall by registered sports clubs and welfare   organizations, schools, churches or non-political youth  organizations, per event or practice session.</t>
  </si>
  <si>
    <t>Any meetings in hall.</t>
  </si>
  <si>
    <t>Hire of hall for Council functions and ward committee meetings (If adhered to by Council resolution).</t>
  </si>
  <si>
    <t>2016/2017</t>
  </si>
  <si>
    <t>Demand side management levy</t>
  </si>
  <si>
    <t>Network charge</t>
  </si>
  <si>
    <t>Plus R 6.10 for each 1000 sq.m. or part thereof in excess of 4000 sq.m.</t>
  </si>
  <si>
    <t>Plus R 66.10 for each 1000 sq.m. or part thereof in excess of 10000 sq.m.</t>
  </si>
  <si>
    <t xml:space="preserve">LIBRARY HALL </t>
  </si>
  <si>
    <t>OTHER TARRIF OF CHARGES</t>
  </si>
  <si>
    <t>Dog licenses</t>
  </si>
  <si>
    <t>Tents in parks</t>
  </si>
  <si>
    <t>Illegal dumping</t>
  </si>
  <si>
    <t>Incorrect dumping on dump site</t>
  </si>
  <si>
    <t>Putting out refuse on worong days</t>
  </si>
  <si>
    <t>Incorrect Bylaws</t>
  </si>
  <si>
    <t>PARKS</t>
  </si>
  <si>
    <t xml:space="preserve">Parks rules </t>
  </si>
  <si>
    <t>Washing cars in the street</t>
  </si>
  <si>
    <t>Pitching of tents on municipal property - tarrif per day</t>
  </si>
  <si>
    <t>Putting up tents without permission</t>
  </si>
  <si>
    <t>Building rubble on pavement</t>
  </si>
  <si>
    <t>2017/2018</t>
  </si>
  <si>
    <t>APPROVEDED TARIFFS</t>
  </si>
  <si>
    <t>ACTING MUNICIPAL MANAGER</t>
  </si>
  <si>
    <r>
      <rPr>
        <b/>
        <u/>
        <sz val="11"/>
        <rFont val="Arial"/>
        <family val="2"/>
      </rPr>
      <t>WATER SUPPLY BYLAWS</t>
    </r>
    <r>
      <rPr>
        <b/>
        <sz val="11"/>
        <rFont val="Arial"/>
        <family val="2"/>
      </rPr>
      <t xml:space="preserve">  :</t>
    </r>
  </si>
  <si>
    <r>
      <t>Basic Water</t>
    </r>
    <r>
      <rPr>
        <b/>
        <sz val="11"/>
        <rFont val="Arial"/>
        <family val="2"/>
      </rPr>
      <t xml:space="preserve"> : (Vryheid, Bhekuzulu, Hlobane, Emondlo, Vaalbank area)</t>
    </r>
  </si>
  <si>
    <r>
      <t>Water Consumption</t>
    </r>
    <r>
      <rPr>
        <b/>
        <sz val="11"/>
        <rFont val="Arial"/>
        <family val="2"/>
      </rPr>
      <t xml:space="preserve">  :</t>
    </r>
  </si>
  <si>
    <r>
      <rPr>
        <b/>
        <u/>
        <sz val="11"/>
        <rFont val="Arial"/>
        <family val="2"/>
      </rPr>
      <t>Vryheid, Bhekuzulu Hlobane, Vaalbank Tutukani</t>
    </r>
    <r>
      <rPr>
        <b/>
        <sz val="11"/>
        <rFont val="Arial"/>
        <family val="2"/>
      </rPr>
      <t xml:space="preserve">  :</t>
    </r>
  </si>
  <si>
    <r>
      <rPr>
        <b/>
        <u/>
        <sz val="11"/>
        <rFont val="Arial"/>
        <family val="2"/>
      </rPr>
      <t>Hlobane, Vaalbank, Thutukani</t>
    </r>
    <r>
      <rPr>
        <b/>
        <sz val="11"/>
        <rFont val="Arial"/>
        <family val="2"/>
      </rPr>
      <t xml:space="preserve">  :</t>
    </r>
  </si>
  <si>
    <r>
      <t xml:space="preserve">    </t>
    </r>
    <r>
      <rPr>
        <b/>
        <sz val="11"/>
        <rFont val="Arial"/>
        <family val="2"/>
      </rPr>
      <t>Domestic Consumer :</t>
    </r>
  </si>
  <si>
    <r>
      <rPr>
        <b/>
        <u/>
        <sz val="11"/>
        <rFont val="Arial"/>
        <family val="2"/>
      </rPr>
      <t>Louwsburg</t>
    </r>
    <r>
      <rPr>
        <b/>
        <sz val="11"/>
        <rFont val="Arial"/>
        <family val="2"/>
      </rPr>
      <t xml:space="preserve">  :</t>
    </r>
  </si>
  <si>
    <r>
      <t xml:space="preserve">Basic Availability Water : </t>
    </r>
    <r>
      <rPr>
        <sz val="11"/>
        <rFont val="Arial"/>
        <family val="2"/>
      </rPr>
      <t xml:space="preserve">Without water connection, but  connectable                   </t>
    </r>
  </si>
  <si>
    <r>
      <t xml:space="preserve">    </t>
    </r>
    <r>
      <rPr>
        <b/>
        <sz val="11"/>
        <rFont val="Arial"/>
        <family val="2"/>
      </rPr>
      <t>Basic Water per month</t>
    </r>
  </si>
  <si>
    <r>
      <t xml:space="preserve"> </t>
    </r>
    <r>
      <rPr>
        <b/>
        <u/>
        <sz val="11"/>
        <rFont val="Arial"/>
        <family val="2"/>
      </rPr>
      <t>Other Consumers</t>
    </r>
  </si>
  <si>
    <r>
      <t xml:space="preserve">    </t>
    </r>
    <r>
      <rPr>
        <b/>
        <sz val="11"/>
        <rFont val="Arial"/>
        <family val="2"/>
      </rPr>
      <t xml:space="preserve">Business &amp; State </t>
    </r>
  </si>
  <si>
    <r>
      <t>Water Deposit</t>
    </r>
    <r>
      <rPr>
        <sz val="11"/>
        <rFont val="Arial"/>
        <family val="2"/>
      </rPr>
      <t xml:space="preserve"> :</t>
    </r>
  </si>
  <si>
    <r>
      <t>Basic sewerage</t>
    </r>
    <r>
      <rPr>
        <sz val="11"/>
        <rFont val="Arial"/>
        <family val="2"/>
      </rPr>
      <t xml:space="preserve"> :  </t>
    </r>
    <r>
      <rPr>
        <b/>
        <sz val="11"/>
        <rFont val="Arial"/>
        <family val="2"/>
      </rPr>
      <t>(Vryheid, Bhekuzulu, Hlobane, Emondlo area.)</t>
    </r>
  </si>
  <si>
    <r>
      <t>Domestic</t>
    </r>
    <r>
      <rPr>
        <b/>
        <sz val="11"/>
        <rFont val="Arial"/>
        <family val="2"/>
      </rPr>
      <t xml:space="preserve">  :</t>
    </r>
  </si>
  <si>
    <r>
      <rPr>
        <u/>
        <sz val="11"/>
        <rFont val="Arial"/>
        <family val="2"/>
      </rPr>
      <t>Daily</t>
    </r>
    <r>
      <rPr>
        <sz val="11"/>
        <rFont val="Arial"/>
        <family val="2"/>
      </rPr>
      <t xml:space="preserve"> removals  (Vryheid, Bhekuzulu &amp; Hlobane area)</t>
    </r>
  </si>
  <si>
    <r>
      <t>GROOTGEWACHT DAM</t>
    </r>
    <r>
      <rPr>
        <u/>
        <sz val="11"/>
        <rFont val="Arial"/>
        <family val="2"/>
      </rPr>
      <t xml:space="preserve"> </t>
    </r>
  </si>
  <si>
    <r>
      <t>LIBRARY</t>
    </r>
    <r>
      <rPr>
        <b/>
        <sz val="11"/>
        <rFont val="Arial"/>
        <family val="2"/>
      </rPr>
      <t xml:space="preserve"> </t>
    </r>
  </si>
  <si>
    <r>
      <t>GRAZING FEES  :  LOUWSBURG</t>
    </r>
    <r>
      <rPr>
        <sz val="11"/>
        <rFont val="Arial"/>
        <family val="2"/>
      </rPr>
      <t>:</t>
    </r>
  </si>
  <si>
    <t>DEPOSITS : ELECTRICITY - NEW APPLICATIONS</t>
  </si>
  <si>
    <t>DRAFT TARIFFS</t>
  </si>
  <si>
    <t>State Owned Properties - 0%</t>
  </si>
  <si>
    <t>2a</t>
  </si>
  <si>
    <t>Intongonono Enviromental Centre</t>
  </si>
  <si>
    <t>Intongonono Enviromental Centre  : deposit</t>
  </si>
  <si>
    <t>Reconnection  fee After hours inline with penalty charge</t>
  </si>
  <si>
    <t>2018/2019</t>
  </si>
  <si>
    <t>TOWN PLANNING APPLICATION FEES AND TARIFFS</t>
  </si>
  <si>
    <t>Town Planning (A)</t>
  </si>
  <si>
    <t>(a)</t>
  </si>
  <si>
    <t>Vryheid Town Planning Scheme Documents</t>
  </si>
  <si>
    <t>(c)</t>
  </si>
  <si>
    <t>Zoning Certificates</t>
  </si>
  <si>
    <t>(d)</t>
  </si>
  <si>
    <t>GIS Copies</t>
  </si>
  <si>
    <t>Town Planning (B)</t>
  </si>
  <si>
    <t>Development Applications</t>
  </si>
  <si>
    <t>(b)</t>
  </si>
  <si>
    <t xml:space="preserve">TOWNSHIP ESTABLISHMENT </t>
  </si>
  <si>
    <t>As per quotation</t>
  </si>
  <si>
    <t>As per technical services</t>
  </si>
  <si>
    <t>SCHEMES</t>
  </si>
  <si>
    <t>DEVELOPMENT OF LAND SITUATED OUTSIDE THE SCHEME</t>
  </si>
  <si>
    <t>As per technical services or ZDM</t>
  </si>
  <si>
    <t>(e)</t>
  </si>
  <si>
    <t>ALTERATION, SUSPENSION AND DELETION OF RESTRICTIONS RELATING TO LAND</t>
  </si>
  <si>
    <t>(f)</t>
  </si>
  <si>
    <t>PERMANENT CLOSURE OF PUBLIC PLACES</t>
  </si>
  <si>
    <t>(g)</t>
  </si>
  <si>
    <t>AUTHORISATION OF AN UNLAWFUL ACTIVITY WHERE THE ACTIVITY RESULTS IN A LAND USE OR LAND DEVELOPMENT APPLICATION</t>
  </si>
  <si>
    <t>(h)</t>
  </si>
  <si>
    <t>PENALTIES FOR NON-COMPLIANCE OF LEGISLATION AND BY-LAWS OF ABAQULUSI MUNICIPALITY</t>
  </si>
  <si>
    <t>(i)</t>
  </si>
  <si>
    <t>ACCESS TO INFORMATION</t>
  </si>
  <si>
    <t>(j)</t>
  </si>
  <si>
    <t>Lodging of Appeal</t>
  </si>
  <si>
    <t>Deposit (Refundable)</t>
  </si>
  <si>
    <t>CORPORATE SERVICES</t>
  </si>
  <si>
    <r>
      <t>1.</t>
    </r>
    <r>
      <rPr>
        <b/>
        <sz val="7"/>
        <rFont val="Times New Roman"/>
        <family val="1"/>
      </rPr>
      <t xml:space="preserve">                   </t>
    </r>
    <r>
      <rPr>
        <b/>
        <sz val="11"/>
        <rFont val="Calibri"/>
        <family val="2"/>
      </rPr>
      <t>All approvals of applications for services listed below shall be subject to the applicant obtaining a clearance certificate to the effect that the AbaQulusi Municipal accounts in the name of the applicant/owner are not in arrears.</t>
    </r>
  </si>
  <si>
    <r>
      <t>(1)</t>
    </r>
    <r>
      <rPr>
        <b/>
        <sz val="7"/>
        <rFont val="Times New Roman"/>
        <family val="1"/>
      </rPr>
      <t xml:space="preserve">    </t>
    </r>
    <r>
      <rPr>
        <b/>
        <sz val="11"/>
        <rFont val="Calibri"/>
        <family val="2"/>
      </rPr>
      <t>Search Fee, per document</t>
    </r>
  </si>
  <si>
    <r>
      <t>(2)</t>
    </r>
    <r>
      <rPr>
        <b/>
        <sz val="7"/>
        <rFont val="Times New Roman"/>
        <family val="1"/>
      </rPr>
      <t xml:space="preserve">    </t>
    </r>
    <r>
      <rPr>
        <b/>
        <sz val="11"/>
        <rFont val="Calibri"/>
        <family val="2"/>
      </rPr>
      <t xml:space="preserve">Issuing of SG Diagram </t>
    </r>
  </si>
  <si>
    <r>
      <t>(3)</t>
    </r>
    <r>
      <rPr>
        <b/>
        <sz val="7"/>
        <rFont val="Times New Roman"/>
        <family val="1"/>
      </rPr>
      <t xml:space="preserve">    </t>
    </r>
    <r>
      <rPr>
        <b/>
        <sz val="11"/>
        <rFont val="Calibri"/>
        <family val="2"/>
      </rPr>
      <t>Aerial Maps</t>
    </r>
  </si>
  <si>
    <r>
      <t>(i)</t>
    </r>
    <r>
      <rPr>
        <sz val="7"/>
        <rFont val="Times New Roman"/>
        <family val="1"/>
      </rPr>
      <t xml:space="preserve">      </t>
    </r>
    <r>
      <rPr>
        <sz val="11"/>
        <rFont val="Calibri"/>
        <family val="2"/>
      </rPr>
      <t>A4 copy</t>
    </r>
  </si>
  <si>
    <r>
      <t>(ii)</t>
    </r>
    <r>
      <rPr>
        <sz val="7"/>
        <rFont val="Times New Roman"/>
        <family val="1"/>
      </rPr>
      <t xml:space="preserve">    </t>
    </r>
    <r>
      <rPr>
        <sz val="11"/>
        <rFont val="Calibri"/>
        <family val="2"/>
      </rPr>
      <t>A3 copy</t>
    </r>
  </si>
  <si>
    <r>
      <t>(iii)</t>
    </r>
    <r>
      <rPr>
        <sz val="7"/>
        <rFont val="Times New Roman"/>
        <family val="1"/>
      </rPr>
      <t xml:space="preserve">   </t>
    </r>
    <r>
      <rPr>
        <sz val="11"/>
        <rFont val="Calibri"/>
        <family val="2"/>
      </rPr>
      <t>A2 copy</t>
    </r>
  </si>
  <si>
    <r>
      <t>(iv)</t>
    </r>
    <r>
      <rPr>
        <sz val="7"/>
        <rFont val="Times New Roman"/>
        <family val="1"/>
      </rPr>
      <t xml:space="preserve">  </t>
    </r>
    <r>
      <rPr>
        <sz val="11"/>
        <rFont val="Calibri"/>
        <family val="2"/>
      </rPr>
      <t>A1 copy</t>
    </r>
  </si>
  <si>
    <r>
      <t>(v)</t>
    </r>
    <r>
      <rPr>
        <sz val="7"/>
        <rFont val="Times New Roman"/>
        <family val="1"/>
      </rPr>
      <t xml:space="preserve">    </t>
    </r>
    <r>
      <rPr>
        <sz val="11"/>
        <rFont val="Calibri"/>
        <family val="2"/>
      </rPr>
      <t>A0 copy</t>
    </r>
  </si>
  <si>
    <r>
      <t>(4)</t>
    </r>
    <r>
      <rPr>
        <b/>
        <sz val="7"/>
        <rFont val="Times New Roman"/>
        <family val="1"/>
      </rPr>
      <t xml:space="preserve">    </t>
    </r>
    <r>
      <rPr>
        <b/>
        <sz val="11"/>
        <rFont val="Calibri"/>
        <family val="2"/>
      </rPr>
      <t>Zoning and Land Use Maps</t>
    </r>
  </si>
  <si>
    <r>
      <t>(5)</t>
    </r>
    <r>
      <rPr>
        <b/>
        <sz val="7"/>
        <rFont val="Times New Roman"/>
        <family val="1"/>
      </rPr>
      <t xml:space="preserve">    </t>
    </r>
    <r>
      <rPr>
        <b/>
        <sz val="11"/>
        <rFont val="Calibri"/>
        <family val="2"/>
      </rPr>
      <t>Cadastral and General Layout Maps (Black and White)</t>
    </r>
  </si>
  <si>
    <r>
      <t>(i)</t>
    </r>
    <r>
      <rPr>
        <sz val="7"/>
        <rFont val="Times New Roman"/>
        <family val="1"/>
      </rPr>
      <t xml:space="preserve">        </t>
    </r>
    <r>
      <rPr>
        <sz val="11"/>
        <rFont val="Calibri"/>
        <family val="2"/>
      </rPr>
      <t>A4 copy</t>
    </r>
  </si>
  <si>
    <r>
      <t>(ii)</t>
    </r>
    <r>
      <rPr>
        <sz val="7"/>
        <rFont val="Times New Roman"/>
        <family val="1"/>
      </rPr>
      <t xml:space="preserve">      </t>
    </r>
    <r>
      <rPr>
        <sz val="11"/>
        <rFont val="Calibri"/>
        <family val="2"/>
      </rPr>
      <t>A3 copy</t>
    </r>
  </si>
  <si>
    <r>
      <t>(iii)</t>
    </r>
    <r>
      <rPr>
        <sz val="7"/>
        <rFont val="Times New Roman"/>
        <family val="1"/>
      </rPr>
      <t xml:space="preserve">     </t>
    </r>
    <r>
      <rPr>
        <sz val="11"/>
        <rFont val="Calibri"/>
        <family val="2"/>
      </rPr>
      <t>A2 copy</t>
    </r>
  </si>
  <si>
    <r>
      <t>(iv)</t>
    </r>
    <r>
      <rPr>
        <sz val="7"/>
        <rFont val="Times New Roman"/>
        <family val="1"/>
      </rPr>
      <t xml:space="preserve">    </t>
    </r>
    <r>
      <rPr>
        <sz val="11"/>
        <rFont val="Calibri"/>
        <family val="2"/>
      </rPr>
      <t>A1 copy</t>
    </r>
  </si>
  <si>
    <r>
      <t>(v)</t>
    </r>
    <r>
      <rPr>
        <sz val="7"/>
        <rFont val="Times New Roman"/>
        <family val="1"/>
      </rPr>
      <t xml:space="preserve">      </t>
    </r>
    <r>
      <rPr>
        <sz val="11"/>
        <rFont val="Calibri"/>
        <family val="2"/>
      </rPr>
      <t>A0 copy</t>
    </r>
  </si>
  <si>
    <r>
      <t>(i)</t>
    </r>
    <r>
      <rPr>
        <sz val="7"/>
        <rFont val="Times New Roman"/>
        <family val="1"/>
      </rPr>
      <t xml:space="preserve">      </t>
    </r>
    <r>
      <rPr>
        <sz val="11"/>
        <rFont val="Calibri"/>
        <family val="2"/>
      </rPr>
      <t>Development application pre-assessment fee to be charged to the applicant or agent acting on behalf of the applicants</t>
    </r>
  </si>
  <si>
    <r>
      <t>(ii)</t>
    </r>
    <r>
      <rPr>
        <sz val="7"/>
        <rFont val="Times New Roman"/>
        <family val="1"/>
      </rPr>
      <t xml:space="preserve">    </t>
    </r>
    <r>
      <rPr>
        <sz val="11"/>
        <rFont val="Calibri"/>
        <family val="2"/>
      </rPr>
      <t>Re-submission of development application after lodging pre-submission: fee to be charged to the applicant or agent acting on behalf of the applicant</t>
    </r>
  </si>
  <si>
    <r>
      <t>(1)</t>
    </r>
    <r>
      <rPr>
        <b/>
        <sz val="7"/>
        <rFont val="Times New Roman"/>
        <family val="1"/>
      </rPr>
      <t xml:space="preserve">      </t>
    </r>
    <r>
      <rPr>
        <b/>
        <sz val="11"/>
        <rFont val="Calibri"/>
        <family val="2"/>
      </rPr>
      <t>Subdivsion, Consolidation and township approval</t>
    </r>
  </si>
  <si>
    <r>
      <t>(i)</t>
    </r>
    <r>
      <rPr>
        <sz val="7"/>
        <rFont val="Times New Roman"/>
        <family val="1"/>
      </rPr>
      <t xml:space="preserve">      </t>
    </r>
    <r>
      <rPr>
        <sz val="11"/>
        <rFont val="Calibri"/>
        <family val="2"/>
      </rPr>
      <t>Subdivision of land: 2-5 portions</t>
    </r>
  </si>
  <si>
    <r>
      <t>(ii)</t>
    </r>
    <r>
      <rPr>
        <sz val="7"/>
        <rFont val="Times New Roman"/>
        <family val="1"/>
      </rPr>
      <t xml:space="preserve">    </t>
    </r>
    <r>
      <rPr>
        <sz val="11"/>
        <rFont val="Calibri"/>
        <family val="2"/>
      </rPr>
      <t>Subdivsion of land: 6-10 portions</t>
    </r>
  </si>
  <si>
    <r>
      <t>(iii)</t>
    </r>
    <r>
      <rPr>
        <sz val="7"/>
        <rFont val="Times New Roman"/>
        <family val="1"/>
      </rPr>
      <t xml:space="preserve">   </t>
    </r>
    <r>
      <rPr>
        <sz val="11"/>
        <rFont val="Calibri"/>
        <family val="2"/>
      </rPr>
      <t>Subdivsion of land: 11- 15 portions</t>
    </r>
  </si>
  <si>
    <r>
      <t>(iv)</t>
    </r>
    <r>
      <rPr>
        <sz val="7"/>
        <rFont val="Times New Roman"/>
        <family val="1"/>
      </rPr>
      <t xml:space="preserve">  </t>
    </r>
    <r>
      <rPr>
        <sz val="11"/>
        <rFont val="Calibri"/>
        <family val="2"/>
      </rPr>
      <t>Subdivsion of land:  greater than 15 portions</t>
    </r>
  </si>
  <si>
    <r>
      <t>(v)</t>
    </r>
    <r>
      <rPr>
        <sz val="7"/>
        <rFont val="Times New Roman"/>
        <family val="1"/>
      </rPr>
      <t xml:space="preserve">    </t>
    </r>
    <r>
      <rPr>
        <sz val="11"/>
        <rFont val="Calibri"/>
        <family val="2"/>
      </rPr>
      <t>Plus charge per extra subdivision created in addition to basic fee</t>
    </r>
  </si>
  <si>
    <r>
      <t>(vi)</t>
    </r>
    <r>
      <rPr>
        <sz val="7"/>
        <rFont val="Times New Roman"/>
        <family val="1"/>
      </rPr>
      <t xml:space="preserve">  </t>
    </r>
    <r>
      <rPr>
        <sz val="11"/>
        <rFont val="Calibri"/>
        <family val="2"/>
      </rPr>
      <t>Consolidation of land</t>
    </r>
  </si>
  <si>
    <r>
      <t>(vii)</t>
    </r>
    <r>
      <rPr>
        <sz val="7"/>
        <rFont val="Times New Roman"/>
        <family val="1"/>
      </rPr>
      <t xml:space="preserve"> </t>
    </r>
    <r>
      <rPr>
        <sz val="11"/>
        <rFont val="Calibri"/>
        <family val="2"/>
      </rPr>
      <t>Plus charge per extra consolidation in addition to basic fee</t>
    </r>
  </si>
  <si>
    <r>
      <t>(viii)</t>
    </r>
    <r>
      <rPr>
        <sz val="7"/>
        <rFont val="Times New Roman"/>
        <family val="1"/>
      </rPr>
      <t xml:space="preserve">     </t>
    </r>
    <r>
      <rPr>
        <sz val="11"/>
        <rFont val="Calibri"/>
        <family val="2"/>
      </rPr>
      <t>Amendment to an existing subdivision before approval of layout plan by SG</t>
    </r>
  </si>
  <si>
    <r>
      <t>(2)</t>
    </r>
    <r>
      <rPr>
        <b/>
        <sz val="7"/>
        <rFont val="Times New Roman"/>
        <family val="1"/>
      </rPr>
      <t xml:space="preserve">      </t>
    </r>
    <r>
      <rPr>
        <b/>
        <sz val="11"/>
        <rFont val="Calibri"/>
        <family val="2"/>
      </rPr>
      <t>Amendment, phasing, cancellation of approved layout plan</t>
    </r>
  </si>
  <si>
    <r>
      <t>(i)</t>
    </r>
    <r>
      <rPr>
        <sz val="7"/>
        <rFont val="Times New Roman"/>
        <family val="1"/>
      </rPr>
      <t xml:space="preserve">      </t>
    </r>
    <r>
      <rPr>
        <sz val="11"/>
        <rFont val="Calibri"/>
        <family val="2"/>
      </rPr>
      <t>Amendment to an existing subdivsion</t>
    </r>
  </si>
  <si>
    <r>
      <t>(ii)</t>
    </r>
    <r>
      <rPr>
        <sz val="7"/>
        <rFont val="Times New Roman"/>
        <family val="1"/>
      </rPr>
      <t xml:space="preserve">    </t>
    </r>
    <r>
      <rPr>
        <sz val="11"/>
        <rFont val="Calibri"/>
        <family val="2"/>
      </rPr>
      <t>Plus charge per extra subdivision created</t>
    </r>
  </si>
  <si>
    <r>
      <t>(iii)</t>
    </r>
    <r>
      <rPr>
        <sz val="7"/>
        <rFont val="Times New Roman"/>
        <family val="1"/>
      </rPr>
      <t xml:space="preserve">   </t>
    </r>
    <r>
      <rPr>
        <sz val="11"/>
        <rFont val="Calibri"/>
        <family val="2"/>
      </rPr>
      <t>Cancellation or phasing of approved layout plans</t>
    </r>
  </si>
  <si>
    <r>
      <t>(3)</t>
    </r>
    <r>
      <rPr>
        <b/>
        <sz val="7"/>
        <rFont val="Times New Roman"/>
        <family val="1"/>
      </rPr>
      <t xml:space="preserve">       </t>
    </r>
    <r>
      <rPr>
        <b/>
        <sz val="11"/>
        <rFont val="Calibri"/>
        <family val="2"/>
      </rPr>
      <t>Advertising fee – local newspaper</t>
    </r>
  </si>
  <si>
    <r>
      <t>(4)</t>
    </r>
    <r>
      <rPr>
        <b/>
        <sz val="7"/>
        <rFont val="Times New Roman"/>
        <family val="1"/>
      </rPr>
      <t xml:space="preserve">      </t>
    </r>
    <r>
      <rPr>
        <b/>
        <sz val="11"/>
        <rFont val="Calibri"/>
        <family val="2"/>
      </rPr>
      <t>Development Charge (Urban Areas)</t>
    </r>
  </si>
  <si>
    <r>
      <t>(1)</t>
    </r>
    <r>
      <rPr>
        <b/>
        <sz val="7"/>
        <rFont val="Times New Roman"/>
        <family val="1"/>
      </rPr>
      <t xml:space="preserve">      </t>
    </r>
    <r>
      <rPr>
        <b/>
        <sz val="11"/>
        <rFont val="Calibri"/>
        <family val="2"/>
      </rPr>
      <t xml:space="preserve">Addition of a new scheme area, amendment of scheme area or replacement of scheme (per application) </t>
    </r>
  </si>
  <si>
    <r>
      <t>(i)</t>
    </r>
    <r>
      <rPr>
        <sz val="7"/>
        <rFont val="Times New Roman"/>
        <family val="1"/>
      </rPr>
      <t xml:space="preserve">      </t>
    </r>
    <r>
      <rPr>
        <sz val="11"/>
        <rFont val="Calibri"/>
        <family val="2"/>
      </rPr>
      <t>Under half a ha</t>
    </r>
  </si>
  <si>
    <r>
      <t>(ii)</t>
    </r>
    <r>
      <rPr>
        <sz val="7"/>
        <rFont val="Times New Roman"/>
        <family val="1"/>
      </rPr>
      <t xml:space="preserve">    </t>
    </r>
    <r>
      <rPr>
        <sz val="11"/>
        <rFont val="Calibri"/>
        <family val="2"/>
      </rPr>
      <t>Half a Ha but under 1 ha</t>
    </r>
  </si>
  <si>
    <r>
      <t>(iii)</t>
    </r>
    <r>
      <rPr>
        <sz val="7"/>
        <rFont val="Times New Roman"/>
        <family val="1"/>
      </rPr>
      <t xml:space="preserve">   </t>
    </r>
    <r>
      <rPr>
        <sz val="11"/>
        <rFont val="Calibri"/>
        <family val="2"/>
      </rPr>
      <t>1 ha but less than 5 ha</t>
    </r>
  </si>
  <si>
    <r>
      <t>(iv)</t>
    </r>
    <r>
      <rPr>
        <sz val="7"/>
        <rFont val="Times New Roman"/>
        <family val="1"/>
      </rPr>
      <t xml:space="preserve">  </t>
    </r>
    <r>
      <rPr>
        <sz val="11"/>
        <rFont val="Calibri"/>
        <family val="2"/>
      </rPr>
      <t>5 ha but less than 10 ha</t>
    </r>
  </si>
  <si>
    <t>R 10 000.00</t>
  </si>
  <si>
    <r>
      <t>(v)</t>
    </r>
    <r>
      <rPr>
        <sz val="7"/>
        <rFont val="Times New Roman"/>
        <family val="1"/>
      </rPr>
      <t xml:space="preserve">    </t>
    </r>
    <r>
      <rPr>
        <sz val="11"/>
        <rFont val="Calibri"/>
        <family val="2"/>
      </rPr>
      <t>10 ha and greater</t>
    </r>
  </si>
  <si>
    <t>R 15 000.00</t>
  </si>
  <si>
    <t>R 15 900.00</t>
  </si>
  <si>
    <r>
      <t>(2)</t>
    </r>
    <r>
      <rPr>
        <b/>
        <sz val="7"/>
        <rFont val="Times New Roman"/>
        <family val="1"/>
      </rPr>
      <t xml:space="preserve">      </t>
    </r>
    <r>
      <rPr>
        <b/>
        <sz val="11"/>
        <rFont val="Calibri"/>
        <family val="2"/>
      </rPr>
      <t>Rezoning</t>
    </r>
  </si>
  <si>
    <r>
      <t>(ii)</t>
    </r>
    <r>
      <rPr>
        <sz val="7"/>
        <rFont val="Times New Roman"/>
        <family val="1"/>
      </rPr>
      <t xml:space="preserve">    </t>
    </r>
    <r>
      <rPr>
        <sz val="11"/>
        <rFont val="Calibri"/>
        <family val="2"/>
      </rPr>
      <t>Half a ha but under 1 ha</t>
    </r>
  </si>
  <si>
    <r>
      <t>(iii)</t>
    </r>
    <r>
      <rPr>
        <sz val="7"/>
        <rFont val="Times New Roman"/>
        <family val="1"/>
      </rPr>
      <t xml:space="preserve">   </t>
    </r>
    <r>
      <rPr>
        <sz val="11"/>
        <rFont val="Calibri"/>
        <family val="2"/>
      </rPr>
      <t>1 ha but under 5 ha</t>
    </r>
  </si>
  <si>
    <t>R 12 000.00</t>
  </si>
  <si>
    <r>
      <t>(3)</t>
    </r>
    <r>
      <rPr>
        <b/>
        <sz val="7"/>
        <rFont val="Times New Roman"/>
        <family val="1"/>
      </rPr>
      <t xml:space="preserve">      </t>
    </r>
    <r>
      <rPr>
        <b/>
        <sz val="11"/>
        <rFont val="Calibri"/>
        <family val="2"/>
      </rPr>
      <t>Consent Applications</t>
    </r>
  </si>
  <si>
    <r>
      <t>(i)</t>
    </r>
    <r>
      <rPr>
        <sz val="7"/>
        <rFont val="Times New Roman"/>
        <family val="1"/>
      </rPr>
      <t xml:space="preserve">      </t>
    </r>
    <r>
      <rPr>
        <sz val="11"/>
        <rFont val="Calibri"/>
        <family val="2"/>
      </rPr>
      <t>Special  Consent</t>
    </r>
  </si>
  <si>
    <r>
      <t>(ii)</t>
    </r>
    <r>
      <rPr>
        <sz val="7"/>
        <rFont val="Times New Roman"/>
        <family val="1"/>
      </rPr>
      <t xml:space="preserve">    </t>
    </r>
    <r>
      <rPr>
        <sz val="11"/>
        <rFont val="Calibri"/>
        <family val="2"/>
      </rPr>
      <t>Relaxation consent  (building line and height)</t>
    </r>
  </si>
  <si>
    <r>
      <t>(iii)</t>
    </r>
    <r>
      <rPr>
        <sz val="7"/>
        <rFont val="Times New Roman"/>
        <family val="1"/>
      </rPr>
      <t xml:space="preserve">   </t>
    </r>
    <r>
      <rPr>
        <sz val="11"/>
        <rFont val="Calibri"/>
        <family val="2"/>
      </rPr>
      <t>Home Business (Maximum of 20% of dwelling)</t>
    </r>
  </si>
  <si>
    <r>
      <t>(iv)</t>
    </r>
    <r>
      <rPr>
        <sz val="7"/>
        <rFont val="Times New Roman"/>
        <family val="1"/>
      </rPr>
      <t xml:space="preserve">  </t>
    </r>
    <r>
      <rPr>
        <sz val="11"/>
        <rFont val="Calibri"/>
        <family val="2"/>
      </rPr>
      <t>Granny Flat (Ancillary Unit)</t>
    </r>
  </si>
  <si>
    <r>
      <t>(4)</t>
    </r>
    <r>
      <rPr>
        <b/>
        <sz val="7"/>
        <rFont val="Times New Roman"/>
        <family val="1"/>
      </rPr>
      <t xml:space="preserve">      </t>
    </r>
    <r>
      <rPr>
        <b/>
        <sz val="11"/>
        <rFont val="Calibri"/>
        <family val="2"/>
      </rPr>
      <t>Advertising fee – local newspaper</t>
    </r>
  </si>
  <si>
    <r>
      <t>(5)</t>
    </r>
    <r>
      <rPr>
        <b/>
        <sz val="7"/>
        <rFont val="Times New Roman"/>
        <family val="1"/>
      </rPr>
      <t xml:space="preserve">      </t>
    </r>
    <r>
      <rPr>
        <b/>
        <sz val="11"/>
        <rFont val="Calibri"/>
        <family val="2"/>
      </rPr>
      <t>Development Charge</t>
    </r>
  </si>
  <si>
    <r>
      <t>(1)</t>
    </r>
    <r>
      <rPr>
        <b/>
        <sz val="7"/>
        <rFont val="Times New Roman"/>
        <family val="1"/>
      </rPr>
      <t xml:space="preserve">      </t>
    </r>
    <r>
      <rPr>
        <b/>
        <sz val="11"/>
        <rFont val="Calibri"/>
        <family val="2"/>
      </rPr>
      <t xml:space="preserve">Development for Commercial </t>
    </r>
  </si>
  <si>
    <r>
      <t>(2)</t>
    </r>
    <r>
      <rPr>
        <b/>
        <sz val="7"/>
        <rFont val="Times New Roman"/>
        <family val="1"/>
      </rPr>
      <t xml:space="preserve">      </t>
    </r>
    <r>
      <rPr>
        <b/>
        <sz val="11"/>
        <rFont val="Calibri"/>
        <family val="2"/>
      </rPr>
      <t>Development for Residential</t>
    </r>
  </si>
  <si>
    <r>
      <t>(i)</t>
    </r>
    <r>
      <rPr>
        <sz val="7"/>
        <rFont val="Times New Roman"/>
        <family val="1"/>
      </rPr>
      <t xml:space="preserve">      </t>
    </r>
    <r>
      <rPr>
        <sz val="11"/>
        <rFont val="Calibri"/>
        <family val="2"/>
      </rPr>
      <t>1 – 5 units</t>
    </r>
  </si>
  <si>
    <r>
      <t>(ii)</t>
    </r>
    <r>
      <rPr>
        <sz val="7"/>
        <rFont val="Times New Roman"/>
        <family val="1"/>
      </rPr>
      <t xml:space="preserve">    </t>
    </r>
    <r>
      <rPr>
        <sz val="11"/>
        <rFont val="Calibri"/>
        <family val="2"/>
      </rPr>
      <t>6 – 20 units</t>
    </r>
  </si>
  <si>
    <r>
      <t>(iii)</t>
    </r>
    <r>
      <rPr>
        <sz val="7"/>
        <rFont val="Times New Roman"/>
        <family val="1"/>
      </rPr>
      <t xml:space="preserve">   </t>
    </r>
    <r>
      <rPr>
        <sz val="11"/>
        <rFont val="Calibri"/>
        <family val="2"/>
      </rPr>
      <t>21 – 30 units</t>
    </r>
  </si>
  <si>
    <r>
      <t>(iv)</t>
    </r>
    <r>
      <rPr>
        <sz val="7"/>
        <rFont val="Times New Roman"/>
        <family val="1"/>
      </rPr>
      <t xml:space="preserve">  </t>
    </r>
    <r>
      <rPr>
        <sz val="11"/>
        <rFont val="Calibri"/>
        <family val="2"/>
      </rPr>
      <t>Greater than 30 units</t>
    </r>
  </si>
  <si>
    <r>
      <t>(3)</t>
    </r>
    <r>
      <rPr>
        <b/>
        <sz val="7"/>
        <rFont val="Times New Roman"/>
        <family val="1"/>
      </rPr>
      <t xml:space="preserve">      </t>
    </r>
    <r>
      <rPr>
        <b/>
        <sz val="11"/>
        <rFont val="Calibri"/>
        <family val="2"/>
      </rPr>
      <t>Development for Non-Residential</t>
    </r>
  </si>
  <si>
    <r>
      <t>(i)</t>
    </r>
    <r>
      <rPr>
        <sz val="7"/>
        <rFont val="Times New Roman"/>
        <family val="1"/>
      </rPr>
      <t xml:space="preserve">      </t>
    </r>
    <r>
      <rPr>
        <sz val="11"/>
        <rFont val="Calibri"/>
        <family val="2"/>
      </rPr>
      <t>Tuck-shop</t>
    </r>
  </si>
  <si>
    <r>
      <t>(ii)</t>
    </r>
    <r>
      <rPr>
        <sz val="7"/>
        <rFont val="Times New Roman"/>
        <family val="1"/>
      </rPr>
      <t xml:space="preserve">    </t>
    </r>
    <r>
      <rPr>
        <sz val="11"/>
        <rFont val="Calibri"/>
        <family val="2"/>
      </rPr>
      <t>Crèche</t>
    </r>
  </si>
  <si>
    <r>
      <t>(iii)</t>
    </r>
    <r>
      <rPr>
        <sz val="7"/>
        <rFont val="Times New Roman"/>
        <family val="1"/>
      </rPr>
      <t xml:space="preserve">   </t>
    </r>
    <r>
      <rPr>
        <sz val="11"/>
        <rFont val="Calibri"/>
        <family val="2"/>
      </rPr>
      <t>Workshop</t>
    </r>
  </si>
  <si>
    <r>
      <t>(iv)</t>
    </r>
    <r>
      <rPr>
        <sz val="7"/>
        <rFont val="Times New Roman"/>
        <family val="1"/>
      </rPr>
      <t xml:space="preserve">  </t>
    </r>
    <r>
      <rPr>
        <sz val="11"/>
        <rFont val="Calibri"/>
        <family val="2"/>
      </rPr>
      <t>Tavern</t>
    </r>
  </si>
  <si>
    <r>
      <t>(i)</t>
    </r>
    <r>
      <rPr>
        <sz val="7"/>
        <rFont val="Times New Roman"/>
        <family val="1"/>
      </rPr>
      <t xml:space="preserve">      </t>
    </r>
    <r>
      <rPr>
        <sz val="11"/>
        <rFont val="Calibri"/>
        <family val="2"/>
      </rPr>
      <t>Alterations, suspensions and removal of restrictive title conditions</t>
    </r>
  </si>
  <si>
    <r>
      <t>(ii)</t>
    </r>
    <r>
      <rPr>
        <sz val="7"/>
        <rFont val="Times New Roman"/>
        <family val="1"/>
      </rPr>
      <t xml:space="preserve">    </t>
    </r>
    <r>
      <rPr>
        <sz val="11"/>
        <rFont val="Calibri"/>
        <family val="2"/>
      </rPr>
      <t>Alterations, suspension and deletion of condition of approval</t>
    </r>
  </si>
  <si>
    <r>
      <t>(i)</t>
    </r>
    <r>
      <rPr>
        <sz val="7"/>
        <rFont val="Times New Roman"/>
        <family val="1"/>
      </rPr>
      <t xml:space="preserve">      </t>
    </r>
    <r>
      <rPr>
        <sz val="11"/>
        <rFont val="Calibri"/>
        <family val="2"/>
      </rPr>
      <t>Permanent Closure of Roads</t>
    </r>
  </si>
  <si>
    <r>
      <t>(ii)</t>
    </r>
    <r>
      <rPr>
        <sz val="7"/>
        <rFont val="Times New Roman"/>
        <family val="1"/>
      </rPr>
      <t xml:space="preserve">    </t>
    </r>
    <r>
      <rPr>
        <sz val="11"/>
        <rFont val="Calibri"/>
        <family val="2"/>
      </rPr>
      <t>Permanent Closure of Open Spaces</t>
    </r>
  </si>
  <si>
    <r>
      <t>(i)</t>
    </r>
    <r>
      <rPr>
        <sz val="7"/>
        <rFont val="Times New Roman"/>
        <family val="1"/>
      </rPr>
      <t xml:space="preserve">      </t>
    </r>
    <r>
      <rPr>
        <sz val="11"/>
        <rFont val="Calibri"/>
        <family val="2"/>
      </rPr>
      <t>Penalty Fee</t>
    </r>
  </si>
  <si>
    <r>
      <t>(ii)</t>
    </r>
    <r>
      <rPr>
        <sz val="7"/>
        <rFont val="Times New Roman"/>
        <family val="1"/>
      </rPr>
      <t xml:space="preserve">    </t>
    </r>
    <r>
      <rPr>
        <sz val="11"/>
        <rFont val="Calibri"/>
        <family val="2"/>
      </rPr>
      <t>Under half ha</t>
    </r>
  </si>
  <si>
    <r>
      <t>(iii)</t>
    </r>
    <r>
      <rPr>
        <sz val="7"/>
        <rFont val="Times New Roman"/>
        <family val="1"/>
      </rPr>
      <t xml:space="preserve">   </t>
    </r>
    <r>
      <rPr>
        <sz val="11"/>
        <rFont val="Calibri"/>
        <family val="2"/>
      </rPr>
      <t>Half a ha but less than 1 ha</t>
    </r>
  </si>
  <si>
    <r>
      <t>(iv)</t>
    </r>
    <r>
      <rPr>
        <sz val="7"/>
        <rFont val="Times New Roman"/>
        <family val="1"/>
      </rPr>
      <t xml:space="preserve">  </t>
    </r>
    <r>
      <rPr>
        <sz val="11"/>
        <rFont val="Calibri"/>
        <family val="2"/>
      </rPr>
      <t>1 ha but less than 5 ha</t>
    </r>
  </si>
  <si>
    <r>
      <t>(v)</t>
    </r>
    <r>
      <rPr>
        <sz val="7"/>
        <rFont val="Times New Roman"/>
        <family val="1"/>
      </rPr>
      <t xml:space="preserve">    </t>
    </r>
    <r>
      <rPr>
        <sz val="11"/>
        <rFont val="Calibri"/>
        <family val="2"/>
      </rPr>
      <t>5 ha but less than 10 ha</t>
    </r>
  </si>
  <si>
    <r>
      <t>(vi)</t>
    </r>
    <r>
      <rPr>
        <sz val="7"/>
        <rFont val="Times New Roman"/>
        <family val="1"/>
      </rPr>
      <t xml:space="preserve">  </t>
    </r>
    <r>
      <rPr>
        <sz val="11"/>
        <rFont val="Calibri"/>
        <family val="2"/>
      </rPr>
      <t>10 ha and greater</t>
    </r>
  </si>
  <si>
    <t>R 10 000.00</t>
  </si>
  <si>
    <r>
      <t>(i)</t>
    </r>
    <r>
      <rPr>
        <sz val="7"/>
        <rFont val="Times New Roman"/>
        <family val="1"/>
      </rPr>
      <t xml:space="preserve">      </t>
    </r>
    <r>
      <rPr>
        <sz val="11"/>
        <rFont val="Calibri"/>
        <family val="2"/>
      </rPr>
      <t>Spot Fine -  unlawful land use development and building activities</t>
    </r>
  </si>
  <si>
    <r>
      <t>(ii)</t>
    </r>
    <r>
      <rPr>
        <sz val="7"/>
        <rFont val="Times New Roman"/>
        <family val="1"/>
      </rPr>
      <t xml:space="preserve">    </t>
    </r>
    <r>
      <rPr>
        <sz val="11"/>
        <rFont val="Calibri"/>
        <family val="2"/>
      </rPr>
      <t>Daily rate for transgression of unlawful land use development and building activities</t>
    </r>
  </si>
  <si>
    <t>R 500.00 per day</t>
  </si>
  <si>
    <r>
      <t>(i)</t>
    </r>
    <r>
      <rPr>
        <sz val="7"/>
        <rFont val="Times New Roman"/>
        <family val="1"/>
      </rPr>
      <t xml:space="preserve">      </t>
    </r>
    <r>
      <rPr>
        <sz val="11"/>
        <rFont val="Calibri"/>
        <family val="2"/>
      </rPr>
      <t>Printing/Copying, per page</t>
    </r>
  </si>
  <si>
    <t>2017/2020</t>
  </si>
  <si>
    <t>TARIFFS OF CHARGES - 2017</t>
  </si>
  <si>
    <t>2019/2020</t>
  </si>
  <si>
    <t>First Offence      -  businesses **</t>
  </si>
  <si>
    <t>First Offence      -  households **</t>
  </si>
  <si>
    <t>FINAL TARIFFS</t>
  </si>
  <si>
    <t>PLANNING AND DEVELOPMENT</t>
  </si>
  <si>
    <t>Adopted 25 May 2017 by Council</t>
  </si>
  <si>
    <t>Cost per unit kWh - 351-600kwh - step tariff 1.88% (High Season)</t>
  </si>
  <si>
    <t>Cost per unit kWh - 0-50kwh - step tariff  1.88% (Low Season)</t>
  </si>
  <si>
    <t>Cost per unit kWh - 0-50kwh - step tariff  1.88% (High Season)</t>
  </si>
  <si>
    <t>Cost per unit kWh - 051-350kwh -step tariff  1.88% (Low Season)</t>
  </si>
  <si>
    <t>Cost per unit kWh - 051-350kwh -step tariff  1.88% (High Season)</t>
  </si>
  <si>
    <t>Cost per unit kWh - 351-600kwh - step tariff 1.88% (Low Season)</t>
  </si>
  <si>
    <t>Cost per unit kWh - &gt;600kwh - step tariff 1.88% (High Season)</t>
  </si>
  <si>
    <t>Cost per unit kWh - &gt;600kwh - step tariff 1.88% (Low Season)</t>
  </si>
  <si>
    <t>The Council of the AbaQulusi Municipality, acting under the authority of Systems Act (No 32 of 2000) hereby published the subjoined tariffs  of charges as made by  the municipality of the said Township at its meeting held on 30 May 2016 , which tariffs shall come into operation on 1 July 2017</t>
  </si>
  <si>
    <t>The Council of the AbaQulusi Municipality, acting under the authority of Systems Act (No 32 of 2000) hereby published the subjoined tariffs  of charges as made by  the municipality of the said Township at its meeting held on 30 May 2017 , which tariffs shall come into operation on 1 July 2017</t>
  </si>
  <si>
    <t>APPROVEDTARIFFS</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</si>
</sst>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7" formatCode="&quot;R&quot;\ #,##0.00;&quot;R&quot;\ \-#,##0.00"/>
    <numFmt numFmtId="8" formatCode="&quot;R&quot;\ #,##0.00;[Red]&quot;R&quot;\ \-#,##0.00"/>
    <numFmt numFmtId="44" formatCode="_ &quot;R&quot;\ * #,##0.00_ ;_ &quot;R&quot;\ * \-#,##0.00_ ;_ &quot;R&quot;\ * &quot;-&quot;??_ ;_ @_ "/>
    <numFmt numFmtId="43" formatCode="_ * #,##0.00_ ;_ * \-#,##0.00_ ;_ * &quot;-&quot;??_ ;_ @_ "/>
    <numFmt numFmtId="164" formatCode="_ * #,##0.0000_ ;_ * \-#,##0.0000_ ;_ * &quot;-&quot;????_ ;_ @_ "/>
    <numFmt numFmtId="165" formatCode="&quot;R&quot;\ #,##0.00"/>
    <numFmt numFmtId="166" formatCode="0.0%"/>
    <numFmt numFmtId="167" formatCode="&quot;R&quot;\ #,##0"/>
    <numFmt numFmtId="168" formatCode="0.0000"/>
    <numFmt numFmtId="169" formatCode="[$R-1C09]\ #,##0.00"/>
    <numFmt numFmtId="170" formatCode="0.000"/>
    <numFmt numFmtId="171" formatCode="#,##0_ ;\-#,##0\ "/>
    <numFmt numFmtId="172" formatCode="&quot;R&quot;\ #,##0.0000"/>
    <numFmt numFmtId="173" formatCode="#,##0.0000"/>
    <numFmt numFmtId="174" formatCode="0.000000"/>
    <numFmt numFmtId="175" formatCode="[$R-1C09]\ #,##0.000000"/>
    <numFmt numFmtId="176" formatCode="_ * #,##0.000000_ ;_ * \-#,##0.000000_ ;_ * &quot;-&quot;??????_ ;_ @_ "/>
    <numFmt numFmtId="177" formatCode="_ &quot;R&quot;\ * #,##0.0000_ ;_ &quot;R&quot;\ * \-#,##0.0000_ ;_ &quot;R&quot;\ * &quot;-&quot;????_ ;_ @_ "/>
    <numFmt numFmtId="178" formatCode="0.0000000"/>
    <numFmt numFmtId="179" formatCode="_ &quot;R&quot;\ * #,##0.00_ ;_ &quot;R&quot;\ * \-#,##0.00_ ;_ &quot;R&quot;\ * &quot;-&quot;????_ ;_ @_ "/>
    <numFmt numFmtId="180" formatCode="0.0"/>
    <numFmt numFmtId="181" formatCode="[$R-1C09]\ #,##0"/>
    <numFmt numFmtId="182" formatCode="[$R-1C09]\ #,##0.0000"/>
  </numFmts>
  <fonts count="37" x14ac:knownFonts="1">
    <font>
      <sz val="11"/>
      <name val="Arial"/>
    </font>
    <font>
      <sz val="11"/>
      <name val="Arial"/>
      <family val="2"/>
    </font>
    <font>
      <sz val="11"/>
      <name val="Arial"/>
      <family val="2"/>
    </font>
    <font>
      <b/>
      <sz val="11"/>
      <name val="Arial"/>
      <family val="2"/>
    </font>
    <font>
      <sz val="8"/>
      <name val="Arial"/>
      <family val="2"/>
    </font>
    <font>
      <b/>
      <sz val="16"/>
      <name val="Arial"/>
      <family val="2"/>
    </font>
    <font>
      <b/>
      <u/>
      <sz val="11"/>
      <name val="Arial"/>
      <family val="2"/>
    </font>
    <font>
      <i/>
      <sz val="11"/>
      <name val="Arial"/>
      <family val="2"/>
    </font>
    <font>
      <b/>
      <u/>
      <sz val="14"/>
      <name val="Arial"/>
      <family val="2"/>
    </font>
    <font>
      <sz val="14"/>
      <name val="Arial"/>
      <family val="2"/>
    </font>
    <font>
      <b/>
      <sz val="14"/>
      <name val="Arial"/>
      <family val="2"/>
    </font>
    <font>
      <b/>
      <u/>
      <sz val="16"/>
      <name val="Arial"/>
      <family val="2"/>
    </font>
    <font>
      <u/>
      <sz val="11"/>
      <color indexed="12"/>
      <name val="Arial"/>
      <family val="2"/>
    </font>
    <font>
      <sz val="11"/>
      <name val="Verdana"/>
      <family val="2"/>
    </font>
    <font>
      <b/>
      <sz val="11"/>
      <name val="Verdana"/>
      <family val="2"/>
    </font>
    <font>
      <u/>
      <sz val="11"/>
      <name val="Arial"/>
      <family val="2"/>
    </font>
    <font>
      <b/>
      <sz val="20"/>
      <name val="Comic Sans MS"/>
      <family val="4"/>
    </font>
    <font>
      <sz val="16"/>
      <name val="Arial"/>
      <family val="2"/>
    </font>
    <font>
      <sz val="10"/>
      <color indexed="81"/>
      <name val="Tahoma"/>
      <family val="2"/>
    </font>
    <font>
      <b/>
      <sz val="10"/>
      <color indexed="81"/>
      <name val="Tahoma"/>
      <family val="2"/>
    </font>
    <font>
      <sz val="11"/>
      <name val="Arial"/>
      <family val="2"/>
    </font>
    <font>
      <sz val="12"/>
      <name val="Arial"/>
      <family val="2"/>
    </font>
    <font>
      <b/>
      <i/>
      <sz val="11"/>
      <name val="Arial"/>
      <family val="2"/>
    </font>
    <font>
      <b/>
      <sz val="20"/>
      <name val="Arial"/>
      <family val="2"/>
    </font>
    <font>
      <sz val="11"/>
      <name val="Calibri"/>
      <family val="2"/>
    </font>
    <font>
      <b/>
      <sz val="12"/>
      <name val="Arial"/>
      <family val="2"/>
    </font>
    <font>
      <b/>
      <sz val="11"/>
      <name val="Calibri"/>
      <family val="2"/>
    </font>
    <font>
      <b/>
      <sz val="7"/>
      <name val="Times New Roman"/>
      <family val="1"/>
    </font>
    <font>
      <b/>
      <sz val="12"/>
      <name val="Calibri"/>
      <family val="2"/>
    </font>
    <font>
      <sz val="7"/>
      <name val="Times New Roman"/>
      <family val="1"/>
    </font>
    <font>
      <sz val="11"/>
      <name val="Calibri"/>
      <family val="2"/>
      <scheme val="minor"/>
    </font>
    <font>
      <b/>
      <sz val="16"/>
      <name val="Calibri"/>
      <family val="2"/>
      <scheme val="minor"/>
    </font>
    <font>
      <b/>
      <sz val="24"/>
      <name val="Calibri"/>
      <family val="2"/>
      <scheme val="minor"/>
    </font>
    <font>
      <b/>
      <i/>
      <sz val="11"/>
      <color rgb="FFFF0000"/>
      <name val="Arial"/>
      <family val="2"/>
    </font>
    <font>
      <sz val="11"/>
      <color theme="1"/>
      <name val="Arial"/>
      <family val="2"/>
    </font>
    <font>
      <b/>
      <sz val="11"/>
      <color theme="1"/>
      <name val="Arial"/>
      <family val="2"/>
    </font>
    <font>
      <sz val="2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tint="-0.14996795556505021"/>
        <bgColor indexed="64"/>
      </patternFill>
    </fill>
  </fills>
  <borders count="57">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bottom/>
      <diagonal/>
    </border>
    <border>
      <left style="medium">
        <color theme="1"/>
      </left>
      <right/>
      <top style="medium">
        <color theme="1"/>
      </top>
      <bottom/>
      <diagonal/>
    </border>
    <border>
      <left/>
      <right style="medium">
        <color indexed="64"/>
      </right>
      <top style="medium">
        <color theme="1"/>
      </top>
      <bottom/>
      <diagonal/>
    </border>
    <border>
      <left/>
      <right/>
      <top style="medium">
        <color theme="1"/>
      </top>
      <bottom/>
      <diagonal/>
    </border>
    <border>
      <left style="medium">
        <color indexed="64"/>
      </left>
      <right style="medium">
        <color indexed="64"/>
      </right>
      <top style="medium">
        <color theme="1"/>
      </top>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theme="1"/>
      </left>
      <right/>
      <top/>
      <bottom style="medium">
        <color theme="1"/>
      </bottom>
      <diagonal/>
    </border>
    <border>
      <left/>
      <right style="medium">
        <color indexed="64"/>
      </right>
      <top/>
      <bottom style="medium">
        <color theme="1"/>
      </bottom>
      <diagonal/>
    </border>
    <border>
      <left/>
      <right/>
      <top/>
      <bottom style="medium">
        <color theme="1"/>
      </bottom>
      <diagonal/>
    </border>
    <border>
      <left style="medium">
        <color indexed="64"/>
      </left>
      <right style="medium">
        <color indexed="64"/>
      </right>
      <top/>
      <bottom style="medium">
        <color theme="1"/>
      </bottom>
      <diagonal/>
    </border>
    <border>
      <left style="medium">
        <color indexed="64"/>
      </left>
      <right style="medium">
        <color theme="1"/>
      </right>
      <top/>
      <bottom style="medium">
        <color theme="1"/>
      </bottom>
      <diagonal/>
    </border>
    <border>
      <left style="medium">
        <color indexed="64"/>
      </left>
      <right style="medium">
        <color theme="1"/>
      </right>
      <top/>
      <bottom style="medium">
        <color indexed="64"/>
      </bottom>
      <diagonal/>
    </border>
    <border>
      <left style="medium">
        <color indexed="64"/>
      </left>
      <right style="medium">
        <color theme="1"/>
      </right>
      <top style="medium">
        <color indexed="64"/>
      </top>
      <bottom/>
      <diagonal/>
    </border>
    <border>
      <left style="medium">
        <color theme="1"/>
      </left>
      <right/>
      <top/>
      <bottom style="medium">
        <color indexed="64"/>
      </bottom>
      <diagonal/>
    </border>
    <border>
      <left/>
      <right style="medium">
        <color theme="1"/>
      </right>
      <top/>
      <bottom style="medium">
        <color theme="1"/>
      </bottom>
      <diagonal/>
    </border>
    <border>
      <left/>
      <right style="medium">
        <color theme="1"/>
      </right>
      <top/>
      <bottom/>
      <diagonal/>
    </border>
    <border>
      <left/>
      <right style="medium">
        <color theme="1"/>
      </right>
      <top/>
      <bottom style="medium">
        <color indexed="64"/>
      </bottom>
      <diagonal/>
    </border>
    <border>
      <left style="medium">
        <color theme="1"/>
      </left>
      <right/>
      <top style="medium">
        <color indexed="64"/>
      </top>
      <bottom/>
      <diagonal/>
    </border>
    <border>
      <left/>
      <right style="medium">
        <color theme="1"/>
      </right>
      <top style="medium">
        <color indexed="64"/>
      </top>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right style="medium">
        <color theme="1"/>
      </right>
      <top style="medium">
        <color theme="1"/>
      </top>
      <bottom/>
      <diagonal/>
    </border>
  </borders>
  <cellStyleXfs count="4">
    <xf numFmtId="169" fontId="0" fillId="0" borderId="0"/>
    <xf numFmtId="43" fontId="1" fillId="0" borderId="0" applyFont="0" applyFill="0" applyBorder="0" applyAlignment="0" applyProtection="0"/>
    <xf numFmtId="169" fontId="12" fillId="0" borderId="0" applyNumberFormat="0" applyFill="0" applyBorder="0" applyAlignment="0" applyProtection="0">
      <alignment vertical="top"/>
      <protection locked="0"/>
    </xf>
    <xf numFmtId="9" fontId="20" fillId="0" borderId="0" applyFont="0" applyFill="0" applyBorder="0" applyAlignment="0" applyProtection="0"/>
  </cellStyleXfs>
  <cellXfs count="839">
    <xf numFmtId="169" fontId="0" fillId="0" borderId="0" xfId="0"/>
    <xf numFmtId="169" fontId="2" fillId="0" borderId="0" xfId="0" applyFont="1" applyAlignment="1">
      <alignment vertical="center"/>
    </xf>
    <xf numFmtId="169" fontId="9" fillId="0" borderId="0" xfId="0" applyFont="1" applyAlignment="1">
      <alignment vertical="center"/>
    </xf>
    <xf numFmtId="169" fontId="3" fillId="0" borderId="0" xfId="0" applyFont="1" applyAlignment="1">
      <alignment horizontal="center" vertical="center"/>
    </xf>
    <xf numFmtId="169" fontId="0" fillId="0" borderId="0" xfId="0" applyAlignment="1">
      <alignment vertical="center"/>
    </xf>
    <xf numFmtId="165" fontId="0" fillId="0" borderId="0" xfId="0" applyNumberFormat="1" applyAlignment="1">
      <alignment vertical="center"/>
    </xf>
    <xf numFmtId="165" fontId="0" fillId="0" borderId="0" xfId="1" applyNumberFormat="1" applyFont="1" applyAlignment="1">
      <alignment vertical="center"/>
    </xf>
    <xf numFmtId="169" fontId="10" fillId="0" borderId="0" xfId="0" applyFont="1" applyAlignment="1">
      <alignment vertical="center"/>
    </xf>
    <xf numFmtId="169" fontId="3" fillId="0" borderId="0" xfId="0" applyFont="1" applyAlignment="1">
      <alignment vertical="center"/>
    </xf>
    <xf numFmtId="169" fontId="9" fillId="0" borderId="0" xfId="0" applyFont="1" applyBorder="1" applyAlignment="1">
      <alignment vertical="center"/>
    </xf>
    <xf numFmtId="165" fontId="9" fillId="0" borderId="0" xfId="0" applyNumberFormat="1" applyFont="1" applyBorder="1" applyAlignment="1">
      <alignment vertical="center"/>
    </xf>
    <xf numFmtId="43" fontId="0" fillId="0" borderId="0" xfId="0" applyNumberFormat="1"/>
    <xf numFmtId="169" fontId="6" fillId="0" borderId="0" xfId="0" applyFont="1"/>
    <xf numFmtId="169" fontId="0" fillId="0" borderId="2" xfId="0" applyBorder="1"/>
    <xf numFmtId="169" fontId="0" fillId="0" borderId="3" xfId="0" applyBorder="1"/>
    <xf numFmtId="43" fontId="0" fillId="0" borderId="3" xfId="0" applyNumberFormat="1" applyBorder="1"/>
    <xf numFmtId="169" fontId="3" fillId="0" borderId="3" xfId="0" applyFont="1" applyBorder="1"/>
    <xf numFmtId="43" fontId="0" fillId="0" borderId="4" xfId="0" applyNumberFormat="1" applyBorder="1"/>
    <xf numFmtId="43" fontId="3" fillId="0" borderId="5" xfId="0" applyNumberFormat="1" applyFont="1" applyBorder="1" applyAlignment="1">
      <alignment horizontal="center"/>
    </xf>
    <xf numFmtId="169" fontId="2" fillId="0" borderId="5" xfId="0" applyFont="1" applyBorder="1"/>
    <xf numFmtId="43" fontId="0" fillId="0" borderId="5" xfId="0" applyNumberFormat="1" applyBorder="1"/>
    <xf numFmtId="169" fontId="2" fillId="0" borderId="5" xfId="0" applyFont="1" applyBorder="1" applyAlignment="1">
      <alignment wrapText="1"/>
    </xf>
    <xf numFmtId="43" fontId="2" fillId="0" borderId="5" xfId="0" applyNumberFormat="1" applyFont="1" applyBorder="1"/>
    <xf numFmtId="43" fontId="2" fillId="0" borderId="5" xfId="0" applyNumberFormat="1" applyFont="1" applyBorder="1" applyAlignment="1">
      <alignment vertical="center"/>
    </xf>
    <xf numFmtId="43" fontId="2" fillId="0" borderId="5" xfId="0" applyNumberFormat="1" applyFont="1" applyBorder="1" applyAlignment="1">
      <alignment horizontal="center"/>
    </xf>
    <xf numFmtId="43" fontId="2" fillId="0" borderId="4" xfId="0" applyNumberFormat="1" applyFont="1" applyBorder="1" applyAlignment="1">
      <alignment horizontal="center"/>
    </xf>
    <xf numFmtId="169" fontId="2" fillId="0" borderId="4" xfId="0" applyFont="1" applyBorder="1"/>
    <xf numFmtId="43" fontId="2" fillId="0" borderId="5" xfId="0" applyNumberFormat="1" applyFont="1" applyBorder="1" applyAlignment="1">
      <alignment horizontal="center" vertical="center"/>
    </xf>
    <xf numFmtId="43" fontId="2" fillId="0" borderId="3" xfId="0" applyNumberFormat="1" applyFont="1" applyBorder="1"/>
    <xf numFmtId="169" fontId="2" fillId="0" borderId="0" xfId="0" applyFont="1"/>
    <xf numFmtId="165" fontId="9" fillId="0" borderId="0" xfId="0" applyNumberFormat="1" applyFont="1" applyAlignment="1">
      <alignment vertical="center"/>
    </xf>
    <xf numFmtId="43" fontId="2" fillId="0" borderId="4" xfId="0" applyNumberFormat="1" applyFont="1" applyBorder="1" applyAlignment="1">
      <alignment horizontal="right"/>
    </xf>
    <xf numFmtId="43" fontId="2" fillId="0" borderId="5" xfId="0" applyNumberFormat="1" applyFont="1" applyBorder="1" applyAlignment="1">
      <alignment horizontal="right"/>
    </xf>
    <xf numFmtId="169" fontId="2" fillId="0" borderId="6" xfId="0" applyFont="1" applyBorder="1"/>
    <xf numFmtId="169" fontId="0" fillId="0" borderId="6" xfId="0" applyBorder="1"/>
    <xf numFmtId="169" fontId="15" fillId="0" borderId="0" xfId="0" applyFont="1"/>
    <xf numFmtId="169" fontId="10" fillId="0" borderId="5" xfId="0" applyFont="1" applyBorder="1" applyAlignment="1">
      <alignment horizontal="center" vertical="center"/>
    </xf>
    <xf numFmtId="165" fontId="10" fillId="0" borderId="5" xfId="1" applyNumberFormat="1" applyFont="1" applyBorder="1" applyAlignment="1">
      <alignment horizontal="center" vertical="center"/>
    </xf>
    <xf numFmtId="165" fontId="10" fillId="0" borderId="5" xfId="0" applyNumberFormat="1" applyFont="1" applyBorder="1" applyAlignment="1">
      <alignment horizontal="center" vertical="center"/>
    </xf>
    <xf numFmtId="169" fontId="9" fillId="0" borderId="5" xfId="0" applyFont="1" applyBorder="1" applyAlignment="1">
      <alignment vertical="center"/>
    </xf>
    <xf numFmtId="165" fontId="9" fillId="0" borderId="5" xfId="1" applyNumberFormat="1" applyFont="1" applyBorder="1" applyAlignment="1">
      <alignment vertical="center"/>
    </xf>
    <xf numFmtId="165" fontId="9" fillId="0" borderId="5" xfId="0" applyNumberFormat="1" applyFont="1" applyBorder="1" applyAlignment="1">
      <alignment vertical="center"/>
    </xf>
    <xf numFmtId="165" fontId="9" fillId="0" borderId="0" xfId="1" applyNumberFormat="1" applyFont="1" applyBorder="1" applyAlignment="1">
      <alignment vertical="center"/>
    </xf>
    <xf numFmtId="3" fontId="0" fillId="0" borderId="0" xfId="0" applyNumberFormat="1"/>
    <xf numFmtId="169" fontId="0" fillId="0" borderId="0" xfId="0" applyNumberFormat="1"/>
    <xf numFmtId="169" fontId="0" fillId="0" borderId="7" xfId="0" applyNumberFormat="1" applyBorder="1"/>
    <xf numFmtId="169" fontId="0" fillId="0" borderId="8" xfId="0" applyNumberFormat="1" applyBorder="1"/>
    <xf numFmtId="169" fontId="0" fillId="0" borderId="9" xfId="0" applyNumberFormat="1" applyBorder="1"/>
    <xf numFmtId="169" fontId="0" fillId="0" borderId="10" xfId="0" applyNumberFormat="1" applyBorder="1"/>
    <xf numFmtId="169" fontId="0" fillId="0" borderId="0" xfId="0" applyNumberFormat="1" applyBorder="1"/>
    <xf numFmtId="169" fontId="0" fillId="0" borderId="11" xfId="0" applyNumberFormat="1" applyBorder="1"/>
    <xf numFmtId="169" fontId="16" fillId="0" borderId="0" xfId="0" applyNumberFormat="1" applyFont="1" applyBorder="1" applyAlignment="1">
      <alignment horizontal="centerContinuous"/>
    </xf>
    <xf numFmtId="169" fontId="0" fillId="0" borderId="0" xfId="0" applyNumberFormat="1" applyBorder="1" applyAlignment="1">
      <alignment horizontal="centerContinuous"/>
    </xf>
    <xf numFmtId="169" fontId="0" fillId="0" borderId="12" xfId="0" applyNumberFormat="1" applyBorder="1"/>
    <xf numFmtId="169" fontId="0" fillId="0" borderId="13" xfId="0" applyNumberFormat="1" applyBorder="1"/>
    <xf numFmtId="169" fontId="0" fillId="0" borderId="14" xfId="0" applyNumberFormat="1" applyBorder="1"/>
    <xf numFmtId="169" fontId="1" fillId="0" borderId="15" xfId="0" applyNumberFormat="1" applyFont="1" applyBorder="1" applyAlignment="1">
      <alignment vertical="center"/>
    </xf>
    <xf numFmtId="169" fontId="1" fillId="0" borderId="0" xfId="0" applyFont="1" applyAlignment="1">
      <alignment vertical="center"/>
    </xf>
    <xf numFmtId="165" fontId="3" fillId="0" borderId="16" xfId="0" applyNumberFormat="1" applyFont="1" applyBorder="1" applyAlignment="1">
      <alignment horizontal="center" vertical="center" wrapText="1"/>
    </xf>
    <xf numFmtId="165" fontId="3" fillId="0" borderId="15" xfId="0" quotePrefix="1" applyNumberFormat="1" applyFont="1" applyBorder="1" applyAlignment="1">
      <alignment vertical="center"/>
    </xf>
    <xf numFmtId="9" fontId="3" fillId="0" borderId="17" xfId="0" applyNumberFormat="1" applyFont="1" applyBorder="1" applyAlignment="1">
      <alignment horizontal="center" vertical="center"/>
    </xf>
    <xf numFmtId="165" fontId="3" fillId="0" borderId="18" xfId="0" quotePrefix="1" applyNumberFormat="1" applyFont="1" applyBorder="1" applyAlignment="1">
      <alignment vertical="center"/>
    </xf>
    <xf numFmtId="165" fontId="3" fillId="0" borderId="17" xfId="0" quotePrefix="1" applyNumberFormat="1" applyFont="1" applyBorder="1" applyAlignment="1">
      <alignment vertical="center"/>
    </xf>
    <xf numFmtId="169" fontId="3" fillId="0" borderId="16" xfId="0" applyNumberFormat="1" applyFont="1" applyBorder="1" applyAlignment="1">
      <alignment vertical="center"/>
    </xf>
    <xf numFmtId="169" fontId="1" fillId="0" borderId="17" xfId="0" applyNumberFormat="1" applyFont="1" applyBorder="1" applyAlignment="1">
      <alignment vertical="center"/>
    </xf>
    <xf numFmtId="169" fontId="3" fillId="0" borderId="15" xfId="0" applyNumberFormat="1" applyFont="1" applyBorder="1" applyAlignment="1">
      <alignment vertical="center"/>
    </xf>
    <xf numFmtId="169" fontId="1" fillId="0" borderId="16" xfId="0" applyNumberFormat="1" applyFont="1" applyBorder="1" applyAlignment="1">
      <alignment vertical="center"/>
    </xf>
    <xf numFmtId="4" fontId="1" fillId="0" borderId="0" xfId="0" applyNumberFormat="1" applyFont="1" applyAlignment="1">
      <alignment vertical="center"/>
    </xf>
    <xf numFmtId="4" fontId="1" fillId="0" borderId="15" xfId="0" applyNumberFormat="1" applyFont="1" applyBorder="1" applyAlignment="1">
      <alignment vertical="center"/>
    </xf>
    <xf numFmtId="169" fontId="3" fillId="0" borderId="17" xfId="0" applyNumberFormat="1" applyFont="1" applyBorder="1" applyAlignment="1">
      <alignment vertical="center"/>
    </xf>
    <xf numFmtId="169" fontId="1" fillId="0" borderId="19" xfId="0" applyNumberFormat="1" applyFont="1" applyBorder="1" applyAlignment="1">
      <alignment vertical="center"/>
    </xf>
    <xf numFmtId="169" fontId="1" fillId="0" borderId="0" xfId="0" applyNumberFormat="1" applyFont="1" applyBorder="1" applyAlignment="1">
      <alignment vertical="center" wrapText="1"/>
    </xf>
    <xf numFmtId="165" fontId="1" fillId="0" borderId="0" xfId="0" applyNumberFormat="1" applyFont="1" applyFill="1" applyBorder="1" applyAlignment="1">
      <alignment vertical="center"/>
    </xf>
    <xf numFmtId="7" fontId="2" fillId="0" borderId="17" xfId="0" applyNumberFormat="1" applyFont="1" applyBorder="1" applyAlignment="1">
      <alignment vertical="center"/>
    </xf>
    <xf numFmtId="7" fontId="2" fillId="0" borderId="18" xfId="0" applyNumberFormat="1" applyFont="1" applyBorder="1" applyAlignment="1">
      <alignment vertical="center"/>
    </xf>
    <xf numFmtId="169" fontId="3" fillId="0" borderId="15" xfId="0" quotePrefix="1" applyFont="1" applyBorder="1" applyAlignment="1">
      <alignment horizontal="center" vertical="center"/>
    </xf>
    <xf numFmtId="169" fontId="17" fillId="0" borderId="0" xfId="0" applyFont="1" applyAlignment="1">
      <alignment vertical="center"/>
    </xf>
    <xf numFmtId="169" fontId="3" fillId="0" borderId="16" xfId="0" applyFont="1" applyBorder="1" applyAlignment="1">
      <alignment horizontal="center" vertical="center" wrapText="1"/>
    </xf>
    <xf numFmtId="169" fontId="3" fillId="0" borderId="15" xfId="0" applyFont="1" applyBorder="1" applyAlignment="1">
      <alignment horizontal="center" vertical="center" wrapText="1"/>
    </xf>
    <xf numFmtId="169" fontId="1" fillId="0" borderId="0" xfId="0" applyFont="1" applyAlignment="1">
      <alignment vertical="center" wrapText="1"/>
    </xf>
    <xf numFmtId="4" fontId="1" fillId="0" borderId="0" xfId="0" applyNumberFormat="1" applyFont="1" applyAlignment="1">
      <alignment vertical="center" wrapText="1"/>
    </xf>
    <xf numFmtId="169" fontId="3" fillId="0" borderId="0" xfId="0" applyFont="1" applyAlignment="1">
      <alignment horizontal="justify" vertical="center"/>
    </xf>
    <xf numFmtId="10" fontId="3" fillId="0" borderId="17" xfId="0" applyNumberFormat="1" applyFont="1" applyBorder="1" applyAlignment="1">
      <alignment horizontal="center" vertical="center" wrapText="1"/>
    </xf>
    <xf numFmtId="164" fontId="1" fillId="0" borderId="20" xfId="0" applyNumberFormat="1" applyFont="1" applyBorder="1" applyAlignment="1">
      <alignment horizontal="right" vertical="center" wrapText="1"/>
    </xf>
    <xf numFmtId="174" fontId="1" fillId="0" borderId="16" xfId="0" applyNumberFormat="1" applyFont="1" applyBorder="1" applyAlignment="1">
      <alignment vertical="center" wrapText="1"/>
    </xf>
    <xf numFmtId="174" fontId="1" fillId="0" borderId="0" xfId="0" applyNumberFormat="1" applyFont="1" applyAlignment="1">
      <alignment vertical="center" wrapText="1"/>
    </xf>
    <xf numFmtId="169" fontId="1" fillId="0" borderId="0" xfId="0" applyFont="1" applyFill="1" applyAlignment="1">
      <alignment vertical="center" wrapText="1"/>
    </xf>
    <xf numFmtId="174" fontId="1" fillId="0" borderId="17" xfId="0" applyNumberFormat="1" applyFont="1" applyFill="1" applyBorder="1" applyAlignment="1">
      <alignment vertical="center" wrapText="1"/>
    </xf>
    <xf numFmtId="164" fontId="1" fillId="0" borderId="16" xfId="0" applyNumberFormat="1" applyFont="1" applyBorder="1" applyAlignment="1">
      <alignment horizontal="right" vertical="center" wrapText="1"/>
    </xf>
    <xf numFmtId="174" fontId="1" fillId="0" borderId="15" xfId="0" applyNumberFormat="1" applyFont="1" applyBorder="1" applyAlignment="1">
      <alignment vertical="center" wrapText="1"/>
    </xf>
    <xf numFmtId="169" fontId="1" fillId="0" borderId="17" xfId="0" applyFont="1" applyBorder="1" applyAlignment="1">
      <alignment vertical="center" wrapText="1"/>
    </xf>
    <xf numFmtId="169" fontId="3" fillId="0" borderId="17" xfId="0" applyFont="1" applyBorder="1" applyAlignment="1">
      <alignment vertical="center" wrapText="1"/>
    </xf>
    <xf numFmtId="164" fontId="1" fillId="0" borderId="1" xfId="0" applyNumberFormat="1" applyFont="1" applyBorder="1" applyAlignment="1">
      <alignment horizontal="right" vertical="center" wrapText="1"/>
    </xf>
    <xf numFmtId="176" fontId="1" fillId="0" borderId="18" xfId="0" applyNumberFormat="1" applyFont="1" applyBorder="1" applyAlignment="1">
      <alignment vertical="center" wrapText="1"/>
    </xf>
    <xf numFmtId="164" fontId="1" fillId="0" borderId="18" xfId="0" applyNumberFormat="1" applyFont="1" applyBorder="1" applyAlignment="1">
      <alignment horizontal="right" vertical="center" wrapText="1"/>
    </xf>
    <xf numFmtId="164" fontId="1" fillId="0" borderId="21" xfId="0" applyNumberFormat="1" applyFont="1" applyBorder="1" applyAlignment="1">
      <alignment horizontal="right" vertical="center" wrapText="1"/>
    </xf>
    <xf numFmtId="169" fontId="1" fillId="0" borderId="21" xfId="0" applyNumberFormat="1" applyFont="1" applyBorder="1" applyAlignment="1">
      <alignment horizontal="right" vertical="center" wrapText="1"/>
    </xf>
    <xf numFmtId="169" fontId="1" fillId="0" borderId="22" xfId="0" applyNumberFormat="1" applyFont="1" applyBorder="1" applyAlignment="1">
      <alignment horizontal="right" vertical="center" wrapText="1"/>
    </xf>
    <xf numFmtId="169" fontId="3" fillId="0" borderId="15" xfId="0" applyFont="1" applyBorder="1" applyAlignment="1">
      <alignment vertical="center" wrapText="1"/>
    </xf>
    <xf numFmtId="164" fontId="1" fillId="0" borderId="0" xfId="0" applyNumberFormat="1" applyFont="1" applyBorder="1" applyAlignment="1">
      <alignment horizontal="right" vertical="center" wrapText="1"/>
    </xf>
    <xf numFmtId="175" fontId="1" fillId="0" borderId="0" xfId="0" applyNumberFormat="1" applyFont="1" applyAlignment="1">
      <alignment vertical="center" wrapText="1"/>
    </xf>
    <xf numFmtId="164" fontId="1" fillId="0" borderId="19" xfId="0" applyNumberFormat="1" applyFont="1" applyBorder="1" applyAlignment="1">
      <alignment horizontal="right" vertical="center" wrapText="1"/>
    </xf>
    <xf numFmtId="3" fontId="1" fillId="0" borderId="17" xfId="0" applyNumberFormat="1" applyFont="1" applyBorder="1" applyAlignment="1">
      <alignment vertical="center" wrapText="1"/>
    </xf>
    <xf numFmtId="169" fontId="1" fillId="0" borderId="0" xfId="0" applyFont="1" applyBorder="1" applyAlignment="1">
      <alignment horizontal="right" vertical="center" wrapText="1"/>
    </xf>
    <xf numFmtId="169" fontId="1" fillId="0" borderId="15" xfId="0" applyFont="1" applyBorder="1" applyAlignment="1">
      <alignment vertical="center" wrapText="1"/>
    </xf>
    <xf numFmtId="169" fontId="1" fillId="0" borderId="15" xfId="0" applyFont="1" applyBorder="1" applyAlignment="1">
      <alignment horizontal="right" vertical="center" wrapText="1"/>
    </xf>
    <xf numFmtId="2" fontId="1" fillId="0" borderId="15" xfId="0" applyNumberFormat="1" applyFont="1" applyBorder="1" applyAlignment="1">
      <alignment horizontal="right" vertical="center" wrapText="1"/>
    </xf>
    <xf numFmtId="164" fontId="1" fillId="0" borderId="15" xfId="0" applyNumberFormat="1" applyFont="1" applyBorder="1" applyAlignment="1">
      <alignment horizontal="right" vertical="center" wrapText="1"/>
    </xf>
    <xf numFmtId="171" fontId="1" fillId="0" borderId="15" xfId="0" applyNumberFormat="1" applyFont="1" applyBorder="1" applyAlignment="1">
      <alignment horizontal="right" vertical="center" wrapText="1"/>
    </xf>
    <xf numFmtId="164" fontId="1" fillId="0" borderId="17" xfId="0" applyNumberFormat="1" applyFont="1" applyFill="1" applyBorder="1" applyAlignment="1">
      <alignment horizontal="right" vertical="center" wrapText="1"/>
    </xf>
    <xf numFmtId="164" fontId="1" fillId="0" borderId="23" xfId="0" applyNumberFormat="1" applyFont="1" applyBorder="1" applyAlignment="1">
      <alignment horizontal="right" vertical="center" wrapText="1"/>
    </xf>
    <xf numFmtId="169" fontId="1" fillId="0" borderId="16" xfId="0" applyFont="1" applyBorder="1" applyAlignment="1">
      <alignment horizontal="center" vertical="center" wrapText="1"/>
    </xf>
    <xf numFmtId="169" fontId="1" fillId="0" borderId="0" xfId="0" applyFont="1" applyBorder="1" applyAlignment="1">
      <alignment horizontal="center" vertical="center" wrapText="1"/>
    </xf>
    <xf numFmtId="169" fontId="1" fillId="0" borderId="0" xfId="0" applyFont="1" applyBorder="1" applyAlignment="1">
      <alignment vertical="center" wrapText="1"/>
    </xf>
    <xf numFmtId="169" fontId="1" fillId="0" borderId="15" xfId="0" applyFont="1" applyBorder="1" applyAlignment="1">
      <alignment horizontal="center" vertical="center" wrapText="1"/>
    </xf>
    <xf numFmtId="169" fontId="1" fillId="0" borderId="1" xfId="0" applyFont="1" applyBorder="1" applyAlignment="1">
      <alignment horizontal="right" vertical="center" wrapText="1"/>
    </xf>
    <xf numFmtId="164" fontId="1" fillId="0" borderId="24" xfId="0" applyNumberFormat="1" applyFont="1" applyBorder="1" applyAlignment="1">
      <alignment horizontal="right" vertical="center" wrapText="1"/>
    </xf>
    <xf numFmtId="8" fontId="1" fillId="0" borderId="18" xfId="0" applyNumberFormat="1" applyFont="1" applyBorder="1" applyAlignment="1">
      <alignment vertical="center" wrapText="1"/>
    </xf>
    <xf numFmtId="165" fontId="1" fillId="0" borderId="18" xfId="0" applyNumberFormat="1" applyFont="1" applyBorder="1" applyAlignment="1">
      <alignment vertical="center" wrapText="1"/>
    </xf>
    <xf numFmtId="169" fontId="1" fillId="0" borderId="18" xfId="0" applyFont="1" applyBorder="1" applyAlignment="1">
      <alignment horizontal="right" vertical="center" wrapText="1"/>
    </xf>
    <xf numFmtId="7" fontId="1" fillId="0" borderId="18" xfId="0" applyNumberFormat="1" applyFont="1" applyBorder="1" applyAlignment="1">
      <alignment horizontal="right" vertical="center"/>
    </xf>
    <xf numFmtId="7" fontId="1" fillId="0" borderId="18" xfId="0" applyNumberFormat="1" applyFont="1" applyBorder="1" applyAlignment="1">
      <alignment horizontal="right" vertical="center" wrapText="1"/>
    </xf>
    <xf numFmtId="165" fontId="1" fillId="0" borderId="18" xfId="0" applyNumberFormat="1" applyFont="1" applyBorder="1" applyAlignment="1">
      <alignment horizontal="right" vertical="center" wrapText="1"/>
    </xf>
    <xf numFmtId="169" fontId="12" fillId="0" borderId="0" xfId="2" applyFont="1" applyBorder="1" applyAlignment="1" applyProtection="1">
      <alignment vertical="center" wrapText="1"/>
    </xf>
    <xf numFmtId="7" fontId="1" fillId="0" borderId="1" xfId="0" applyNumberFormat="1" applyFont="1" applyBorder="1" applyAlignment="1">
      <alignment horizontal="right" vertical="center" wrapText="1"/>
    </xf>
    <xf numFmtId="7" fontId="1" fillId="0" borderId="25" xfId="0" applyNumberFormat="1" applyFont="1" applyBorder="1" applyAlignment="1">
      <alignment horizontal="right" vertical="center" wrapText="1"/>
    </xf>
    <xf numFmtId="169" fontId="3" fillId="0" borderId="0" xfId="0" applyFont="1"/>
    <xf numFmtId="169" fontId="3" fillId="0" borderId="6" xfId="0" applyFont="1" applyBorder="1" applyAlignment="1">
      <alignment horizontal="justify" vertical="center"/>
    </xf>
    <xf numFmtId="166" fontId="3" fillId="0" borderId="17" xfId="0" applyNumberFormat="1" applyFont="1" applyBorder="1" applyAlignment="1">
      <alignment horizontal="center" vertical="center"/>
    </xf>
    <xf numFmtId="169" fontId="3" fillId="0" borderId="24" xfId="0" applyFont="1" applyBorder="1" applyAlignment="1">
      <alignment horizontal="center" vertical="center" wrapText="1"/>
    </xf>
    <xf numFmtId="169" fontId="3" fillId="0" borderId="15" xfId="0" quotePrefix="1" applyNumberFormat="1" applyFont="1" applyBorder="1" applyAlignment="1">
      <alignment horizontal="center" vertical="center"/>
    </xf>
    <xf numFmtId="169" fontId="1" fillId="0" borderId="17" xfId="0" applyFont="1" applyBorder="1" applyAlignment="1">
      <alignment vertical="center"/>
    </xf>
    <xf numFmtId="169" fontId="3" fillId="0" borderId="15" xfId="0" applyFont="1" applyFill="1" applyBorder="1" applyAlignment="1">
      <alignment vertical="center"/>
    </xf>
    <xf numFmtId="169" fontId="1" fillId="0" borderId="15" xfId="0" applyFont="1" applyBorder="1" applyAlignment="1">
      <alignment vertical="center"/>
    </xf>
    <xf numFmtId="169" fontId="1" fillId="0" borderId="26" xfId="0" applyFont="1" applyBorder="1" applyAlignment="1">
      <alignment vertical="center"/>
    </xf>
    <xf numFmtId="169" fontId="3" fillId="0" borderId="15" xfId="0" applyFont="1" applyBorder="1" applyAlignment="1">
      <alignment vertical="center"/>
    </xf>
    <xf numFmtId="165" fontId="1" fillId="0" borderId="15" xfId="0" applyNumberFormat="1" applyFont="1" applyBorder="1" applyAlignment="1">
      <alignment vertical="center"/>
    </xf>
    <xf numFmtId="165" fontId="3" fillId="0" borderId="15" xfId="0" applyNumberFormat="1" applyFont="1" applyBorder="1" applyAlignment="1">
      <alignment vertical="center"/>
    </xf>
    <xf numFmtId="165" fontId="3" fillId="0" borderId="26" xfId="0" applyNumberFormat="1" applyFont="1" applyBorder="1" applyAlignment="1">
      <alignment vertical="center"/>
    </xf>
    <xf numFmtId="169" fontId="6" fillId="0" borderId="15" xfId="0" applyFont="1" applyBorder="1" applyAlignment="1">
      <alignment horizontal="left" vertical="center"/>
    </xf>
    <xf numFmtId="169" fontId="1" fillId="0" borderId="15" xfId="0" applyFont="1" applyFill="1" applyBorder="1" applyAlignment="1">
      <alignment vertical="center" wrapText="1"/>
    </xf>
    <xf numFmtId="169" fontId="3" fillId="0" borderId="15" xfId="0" applyFont="1" applyFill="1" applyBorder="1" applyAlignment="1">
      <alignment vertical="center" wrapText="1"/>
    </xf>
    <xf numFmtId="165" fontId="1" fillId="0" borderId="15" xfId="0" applyNumberFormat="1" applyFont="1" applyFill="1" applyBorder="1" applyAlignment="1">
      <alignment horizontal="right" vertical="center" wrapText="1"/>
    </xf>
    <xf numFmtId="8" fontId="1" fillId="0" borderId="15" xfId="0" applyNumberFormat="1" applyFont="1" applyBorder="1" applyAlignment="1">
      <alignment horizontal="right" vertical="center" wrapText="1"/>
    </xf>
    <xf numFmtId="169" fontId="3" fillId="0" borderId="26" xfId="0" applyFont="1" applyFill="1" applyBorder="1" applyAlignment="1">
      <alignment vertical="center"/>
    </xf>
    <xf numFmtId="169" fontId="1" fillId="0" borderId="15" xfId="0" applyFont="1" applyFill="1" applyBorder="1" applyAlignment="1">
      <alignment vertical="center"/>
    </xf>
    <xf numFmtId="169" fontId="3" fillId="0" borderId="15" xfId="0" applyFont="1" applyBorder="1" applyAlignment="1">
      <alignment horizontal="right" vertical="center" wrapText="1"/>
    </xf>
    <xf numFmtId="165" fontId="1" fillId="0" borderId="15" xfId="0" applyNumberFormat="1" applyFont="1" applyBorder="1" applyAlignment="1">
      <alignment horizontal="right" vertical="center" wrapText="1"/>
    </xf>
    <xf numFmtId="169" fontId="1" fillId="0" borderId="25" xfId="0" applyFont="1" applyBorder="1" applyAlignment="1">
      <alignment vertical="center"/>
    </xf>
    <xf numFmtId="165" fontId="1" fillId="0" borderId="25" xfId="0" applyNumberFormat="1" applyFont="1" applyBorder="1" applyAlignment="1">
      <alignment vertical="center"/>
    </xf>
    <xf numFmtId="169" fontId="1" fillId="0" borderId="0" xfId="0" applyFont="1" applyBorder="1" applyAlignment="1">
      <alignment vertical="center"/>
    </xf>
    <xf numFmtId="169" fontId="3" fillId="0" borderId="26" xfId="0" applyFont="1" applyBorder="1" applyAlignment="1">
      <alignment vertical="center"/>
    </xf>
    <xf numFmtId="165" fontId="1" fillId="0" borderId="15" xfId="0" applyNumberFormat="1" applyFont="1" applyFill="1" applyBorder="1" applyAlignment="1">
      <alignment vertical="center"/>
    </xf>
    <xf numFmtId="165" fontId="3" fillId="0" borderId="15" xfId="0" applyNumberFormat="1" applyFont="1" applyFill="1" applyBorder="1" applyAlignment="1">
      <alignment vertical="center"/>
    </xf>
    <xf numFmtId="165" fontId="3" fillId="0" borderId="15" xfId="0" applyNumberFormat="1" applyFont="1" applyFill="1" applyBorder="1" applyAlignment="1">
      <alignment horizontal="right" vertical="center" wrapText="1"/>
    </xf>
    <xf numFmtId="169" fontId="3" fillId="0" borderId="0" xfId="0" applyFont="1" applyBorder="1" applyAlignment="1">
      <alignment vertical="center"/>
    </xf>
    <xf numFmtId="165" fontId="3" fillId="0" borderId="15" xfId="0" applyNumberFormat="1" applyFont="1" applyBorder="1" applyAlignment="1">
      <alignment horizontal="right" vertical="center" wrapText="1"/>
    </xf>
    <xf numFmtId="169" fontId="3" fillId="0" borderId="17" xfId="0" applyFont="1" applyBorder="1" applyAlignment="1">
      <alignment vertical="center"/>
    </xf>
    <xf numFmtId="9" fontId="3" fillId="0" borderId="17" xfId="0" applyNumberFormat="1" applyFont="1" applyBorder="1" applyAlignment="1">
      <alignment horizontal="center" vertical="center" wrapText="1"/>
    </xf>
    <xf numFmtId="169" fontId="1" fillId="0" borderId="16" xfId="0" applyFont="1" applyBorder="1" applyAlignment="1">
      <alignment vertical="center" wrapText="1"/>
    </xf>
    <xf numFmtId="165" fontId="1" fillId="0" borderId="17" xfId="0" applyNumberFormat="1" applyFont="1" applyBorder="1" applyAlignment="1">
      <alignment horizontal="right" vertical="center"/>
    </xf>
    <xf numFmtId="8" fontId="1" fillId="0" borderId="17" xfId="0" applyNumberFormat="1" applyFont="1" applyBorder="1" applyAlignment="1">
      <alignment horizontal="right" vertical="center" wrapText="1"/>
    </xf>
    <xf numFmtId="165" fontId="3" fillId="0" borderId="17" xfId="0" applyNumberFormat="1" applyFont="1" applyBorder="1" applyAlignment="1">
      <alignment vertical="center"/>
    </xf>
    <xf numFmtId="169" fontId="1" fillId="0" borderId="17" xfId="0" applyFont="1" applyFill="1" applyBorder="1" applyAlignment="1">
      <alignment vertical="center"/>
    </xf>
    <xf numFmtId="165" fontId="1" fillId="0" borderId="17" xfId="0" applyNumberFormat="1" applyFont="1" applyBorder="1" applyAlignment="1">
      <alignment vertical="center"/>
    </xf>
    <xf numFmtId="165" fontId="1" fillId="0" borderId="0" xfId="0" applyNumberFormat="1" applyFont="1" applyBorder="1" applyAlignment="1">
      <alignment vertical="center"/>
    </xf>
    <xf numFmtId="165" fontId="1" fillId="0" borderId="26" xfId="0" applyNumberFormat="1" applyFont="1" applyBorder="1" applyAlignment="1">
      <alignment vertical="center"/>
    </xf>
    <xf numFmtId="165" fontId="1" fillId="0" borderId="15" xfId="0" applyNumberFormat="1" applyFont="1" applyBorder="1" applyAlignment="1">
      <alignment vertical="center" wrapText="1"/>
    </xf>
    <xf numFmtId="169" fontId="3" fillId="0" borderId="17" xfId="0" applyFont="1" applyFill="1" applyBorder="1" applyAlignment="1">
      <alignment vertical="center" wrapText="1"/>
    </xf>
    <xf numFmtId="165" fontId="3" fillId="0" borderId="17" xfId="0" applyNumberFormat="1" applyFont="1" applyFill="1" applyBorder="1" applyAlignment="1">
      <alignment vertical="center"/>
    </xf>
    <xf numFmtId="165" fontId="3" fillId="0" borderId="15" xfId="0" applyNumberFormat="1" applyFont="1" applyBorder="1" applyAlignment="1">
      <alignment vertical="center" wrapText="1"/>
    </xf>
    <xf numFmtId="4" fontId="1" fillId="0" borderId="25" xfId="0" applyNumberFormat="1" applyFont="1" applyBorder="1" applyAlignment="1">
      <alignment vertical="center"/>
    </xf>
    <xf numFmtId="169" fontId="3" fillId="0" borderId="16" xfId="0" applyFont="1" applyBorder="1" applyAlignment="1">
      <alignment vertical="center"/>
    </xf>
    <xf numFmtId="165" fontId="3" fillId="0" borderId="15" xfId="0" applyNumberFormat="1" applyFont="1" applyBorder="1" applyAlignment="1">
      <alignment horizontal="center" vertical="center" wrapText="1"/>
    </xf>
    <xf numFmtId="169" fontId="1" fillId="0" borderId="17" xfId="0" applyFont="1" applyBorder="1" applyAlignment="1">
      <alignment horizontal="right" vertical="center" wrapText="1"/>
    </xf>
    <xf numFmtId="169" fontId="3" fillId="0" borderId="17" xfId="0" applyFont="1" applyBorder="1" applyAlignment="1">
      <alignment horizontal="right" vertical="center" wrapText="1"/>
    </xf>
    <xf numFmtId="169" fontId="1" fillId="0" borderId="15" xfId="0" applyFont="1" applyFill="1" applyBorder="1" applyAlignment="1">
      <alignment horizontal="right" vertical="center" wrapText="1"/>
    </xf>
    <xf numFmtId="169" fontId="3" fillId="0" borderId="15" xfId="0" applyFont="1" applyFill="1" applyBorder="1" applyAlignment="1">
      <alignment horizontal="right" vertical="center" wrapText="1"/>
    </xf>
    <xf numFmtId="4" fontId="1" fillId="0" borderId="26" xfId="0" applyNumberFormat="1" applyFont="1" applyBorder="1" applyAlignment="1">
      <alignment vertical="center"/>
    </xf>
    <xf numFmtId="169" fontId="1" fillId="0" borderId="0" xfId="0" applyFont="1" applyFill="1" applyBorder="1" applyAlignment="1">
      <alignment vertical="center" wrapText="1"/>
    </xf>
    <xf numFmtId="9" fontId="3" fillId="0" borderId="25" xfId="0" applyNumberFormat="1" applyFont="1" applyFill="1" applyBorder="1" applyAlignment="1">
      <alignment horizontal="center" vertical="center" wrapText="1"/>
    </xf>
    <xf numFmtId="9" fontId="3" fillId="0" borderId="18" xfId="0" applyNumberFormat="1" applyFont="1" applyFill="1" applyBorder="1" applyAlignment="1">
      <alignment horizontal="center" vertical="center" wrapText="1"/>
    </xf>
    <xf numFmtId="169" fontId="3" fillId="0" borderId="16" xfId="0" applyFont="1" applyFill="1" applyBorder="1" applyAlignment="1">
      <alignment vertical="center" wrapText="1"/>
    </xf>
    <xf numFmtId="169" fontId="1" fillId="0" borderId="20" xfId="0" applyFont="1" applyFill="1" applyBorder="1" applyAlignment="1">
      <alignment vertical="center" wrapText="1"/>
    </xf>
    <xf numFmtId="169" fontId="1" fillId="0" borderId="25" xfId="0" applyFont="1" applyBorder="1" applyAlignment="1">
      <alignment vertical="center" wrapText="1"/>
    </xf>
    <xf numFmtId="169" fontId="1" fillId="0" borderId="16" xfId="0" applyFont="1" applyBorder="1" applyAlignment="1">
      <alignment vertical="center"/>
    </xf>
    <xf numFmtId="165" fontId="3" fillId="0" borderId="16" xfId="0" applyNumberFormat="1" applyFont="1" applyBorder="1" applyAlignment="1">
      <alignment vertical="center"/>
    </xf>
    <xf numFmtId="169" fontId="1" fillId="0" borderId="23" xfId="0" applyFont="1" applyBorder="1" applyAlignment="1">
      <alignment vertical="center"/>
    </xf>
    <xf numFmtId="169" fontId="1" fillId="0" borderId="20" xfId="0" applyFont="1" applyBorder="1" applyAlignment="1">
      <alignment vertical="center"/>
    </xf>
    <xf numFmtId="4" fontId="1" fillId="0" borderId="0" xfId="0" applyNumberFormat="1" applyFont="1" applyBorder="1" applyAlignment="1">
      <alignment vertical="center"/>
    </xf>
    <xf numFmtId="169" fontId="30" fillId="0" borderId="10" xfId="0" applyNumberFormat="1" applyFont="1" applyBorder="1"/>
    <xf numFmtId="169" fontId="31" fillId="0" borderId="0" xfId="0" applyNumberFormat="1" applyFont="1" applyBorder="1" applyAlignment="1">
      <alignment horizontal="centerContinuous"/>
    </xf>
    <xf numFmtId="169" fontId="30" fillId="0" borderId="0" xfId="0" applyNumberFormat="1" applyFont="1" applyBorder="1" applyAlignment="1">
      <alignment horizontal="centerContinuous"/>
    </xf>
    <xf numFmtId="169" fontId="30" fillId="0" borderId="11" xfId="0" applyNumberFormat="1" applyFont="1" applyBorder="1"/>
    <xf numFmtId="169" fontId="32" fillId="0" borderId="0" xfId="0" applyNumberFormat="1" applyFont="1" applyBorder="1" applyAlignment="1">
      <alignment horizontal="centerContinuous"/>
    </xf>
    <xf numFmtId="169" fontId="30" fillId="0" borderId="0" xfId="0" applyNumberFormat="1" applyFont="1" applyBorder="1"/>
    <xf numFmtId="44" fontId="0" fillId="0" borderId="0" xfId="0" applyNumberFormat="1" applyAlignment="1">
      <alignment vertical="center"/>
    </xf>
    <xf numFmtId="169" fontId="3" fillId="0" borderId="20" xfId="0" applyFont="1" applyBorder="1" applyAlignment="1">
      <alignment horizontal="center" vertical="center" wrapText="1"/>
    </xf>
    <xf numFmtId="169" fontId="3" fillId="0" borderId="26" xfId="0" applyFont="1" applyBorder="1" applyAlignment="1">
      <alignment horizontal="center" vertical="center" wrapText="1"/>
    </xf>
    <xf numFmtId="9" fontId="3" fillId="0" borderId="25" xfId="0" applyNumberFormat="1" applyFont="1" applyBorder="1" applyAlignment="1">
      <alignment horizontal="center" vertical="center" wrapText="1"/>
    </xf>
    <xf numFmtId="169" fontId="2" fillId="0" borderId="15" xfId="0" applyFont="1" applyBorder="1" applyAlignment="1">
      <alignment horizontal="justify" vertical="center" wrapText="1"/>
    </xf>
    <xf numFmtId="169" fontId="2" fillId="0" borderId="26" xfId="0" applyFont="1" applyBorder="1" applyAlignment="1">
      <alignment horizontal="center" vertical="center" wrapText="1"/>
    </xf>
    <xf numFmtId="44" fontId="0" fillId="0" borderId="16" xfId="0" applyNumberFormat="1" applyBorder="1" applyAlignment="1">
      <alignment vertical="center"/>
    </xf>
    <xf numFmtId="44" fontId="0" fillId="0" borderId="16" xfId="0" applyNumberFormat="1" applyBorder="1" applyAlignment="1">
      <alignment horizontal="right" vertical="center"/>
    </xf>
    <xf numFmtId="169" fontId="0" fillId="0" borderId="15" xfId="0" applyBorder="1" applyAlignment="1">
      <alignment vertical="center"/>
    </xf>
    <xf numFmtId="8" fontId="2" fillId="0" borderId="26" xfId="0" applyNumberFormat="1" applyFont="1" applyBorder="1" applyAlignment="1">
      <alignment horizontal="center" vertical="center" wrapText="1"/>
    </xf>
    <xf numFmtId="7" fontId="2" fillId="0" borderId="15" xfId="0" applyNumberFormat="1" applyFont="1" applyBorder="1" applyAlignment="1">
      <alignment vertical="center"/>
    </xf>
    <xf numFmtId="169" fontId="2" fillId="0" borderId="17" xfId="0" applyFont="1" applyBorder="1" applyAlignment="1">
      <alignment horizontal="justify" vertical="center" wrapText="1"/>
    </xf>
    <xf numFmtId="169" fontId="2" fillId="0" borderId="25" xfId="0" applyFont="1" applyBorder="1" applyAlignment="1">
      <alignment vertical="center" wrapText="1"/>
    </xf>
    <xf numFmtId="44" fontId="1" fillId="0" borderId="17" xfId="0" applyNumberFormat="1" applyFont="1" applyBorder="1" applyAlignment="1">
      <alignment horizontal="right" vertical="center"/>
    </xf>
    <xf numFmtId="7" fontId="1" fillId="0" borderId="17" xfId="0" applyNumberFormat="1" applyFont="1" applyBorder="1" applyAlignment="1">
      <alignment horizontal="right" vertical="center"/>
    </xf>
    <xf numFmtId="169" fontId="3" fillId="0" borderId="15" xfId="0" applyFont="1" applyBorder="1" applyAlignment="1">
      <alignment horizontal="justify" vertical="center" wrapText="1"/>
    </xf>
    <xf numFmtId="7" fontId="2" fillId="0" borderId="16" xfId="0" applyNumberFormat="1" applyFont="1" applyBorder="1" applyAlignment="1">
      <alignment vertical="center"/>
    </xf>
    <xf numFmtId="44" fontId="1" fillId="0" borderId="16" xfId="0" applyNumberFormat="1" applyFont="1" applyBorder="1" applyAlignment="1">
      <alignment horizontal="right" vertical="center"/>
    </xf>
    <xf numFmtId="7" fontId="1" fillId="0" borderId="16" xfId="0" applyNumberFormat="1" applyFont="1" applyBorder="1" applyAlignment="1">
      <alignment horizontal="right" vertical="center"/>
    </xf>
    <xf numFmtId="44" fontId="1" fillId="0" borderId="15" xfId="0" applyNumberFormat="1" applyFont="1" applyBorder="1" applyAlignment="1">
      <alignment horizontal="right" vertical="center"/>
    </xf>
    <xf numFmtId="7" fontId="1" fillId="0" borderId="15" xfId="0" applyNumberFormat="1" applyFont="1" applyBorder="1" applyAlignment="1">
      <alignment horizontal="right" vertical="center"/>
    </xf>
    <xf numFmtId="8" fontId="2" fillId="0" borderId="25" xfId="0" applyNumberFormat="1" applyFont="1" applyBorder="1" applyAlignment="1">
      <alignment horizontal="center" vertical="center" wrapText="1"/>
    </xf>
    <xf numFmtId="169" fontId="2" fillId="0" borderId="16" xfId="0" applyFont="1" applyBorder="1" applyAlignment="1">
      <alignment horizontal="justify" vertical="center" wrapText="1"/>
    </xf>
    <xf numFmtId="8" fontId="2" fillId="0" borderId="0" xfId="0" applyNumberFormat="1" applyFont="1" applyBorder="1" applyAlignment="1">
      <alignment horizontal="center" vertical="center" wrapText="1"/>
    </xf>
    <xf numFmtId="169" fontId="2" fillId="0" borderId="1" xfId="0" applyFont="1" applyBorder="1" applyAlignment="1">
      <alignment vertical="center"/>
    </xf>
    <xf numFmtId="169" fontId="2" fillId="0" borderId="6" xfId="0" applyFont="1" applyBorder="1" applyAlignment="1">
      <alignment vertical="center"/>
    </xf>
    <xf numFmtId="169" fontId="2" fillId="0" borderId="28" xfId="0" applyFont="1" applyBorder="1" applyAlignment="1">
      <alignment vertical="center"/>
    </xf>
    <xf numFmtId="169" fontId="2" fillId="0" borderId="0" xfId="0" applyFont="1" applyBorder="1" applyAlignment="1">
      <alignment vertical="center"/>
    </xf>
    <xf numFmtId="44" fontId="1" fillId="0" borderId="15" xfId="0" applyNumberFormat="1" applyFont="1" applyBorder="1" applyAlignment="1">
      <alignment vertical="center"/>
    </xf>
    <xf numFmtId="7" fontId="1" fillId="0" borderId="15" xfId="0" applyNumberFormat="1" applyFont="1" applyBorder="1" applyAlignment="1">
      <alignment vertical="center"/>
    </xf>
    <xf numFmtId="169" fontId="2" fillId="0" borderId="22" xfId="0" applyFont="1" applyBorder="1" applyAlignment="1">
      <alignment vertical="center"/>
    </xf>
    <xf numFmtId="169" fontId="2" fillId="0" borderId="0" xfId="0" applyFont="1" applyAlignment="1">
      <alignment vertical="center" wrapText="1"/>
    </xf>
    <xf numFmtId="169" fontId="2" fillId="0" borderId="18" xfId="0" applyFont="1" applyBorder="1" applyAlignment="1">
      <alignment horizontal="justify" vertical="center" wrapText="1"/>
    </xf>
    <xf numFmtId="169" fontId="2" fillId="0" borderId="18" xfId="0" applyFont="1" applyFill="1" applyBorder="1" applyAlignment="1">
      <alignment horizontal="justify" vertical="center" wrapText="1"/>
    </xf>
    <xf numFmtId="169" fontId="2" fillId="0" borderId="15" xfId="0" applyFont="1" applyFill="1" applyBorder="1" applyAlignment="1">
      <alignment horizontal="justify" vertical="center" wrapText="1"/>
    </xf>
    <xf numFmtId="178" fontId="1" fillId="0" borderId="18" xfId="0" applyNumberFormat="1" applyFont="1" applyBorder="1" applyAlignment="1">
      <alignment vertical="center" wrapText="1"/>
    </xf>
    <xf numFmtId="169" fontId="3" fillId="0" borderId="20" xfId="0" applyFont="1" applyBorder="1" applyAlignment="1">
      <alignment vertical="center" wrapText="1"/>
    </xf>
    <xf numFmtId="169" fontId="3" fillId="0" borderId="25" xfId="0" applyFont="1" applyBorder="1" applyAlignment="1">
      <alignment vertical="center" wrapText="1"/>
    </xf>
    <xf numFmtId="169" fontId="3" fillId="0" borderId="26" xfId="0" applyFont="1" applyBorder="1" applyAlignment="1">
      <alignment vertical="center" wrapText="1"/>
    </xf>
    <xf numFmtId="169" fontId="3" fillId="0" borderId="20" xfId="0" applyFont="1" applyBorder="1" applyAlignment="1">
      <alignment horizontal="left" vertical="center" wrapText="1"/>
    </xf>
    <xf numFmtId="169" fontId="1" fillId="0" borderId="26" xfId="0" applyFont="1" applyBorder="1" applyAlignment="1">
      <alignment horizontal="left" vertical="center" wrapText="1"/>
    </xf>
    <xf numFmtId="169" fontId="3" fillId="0" borderId="26" xfId="0" applyFont="1" applyBorder="1" applyAlignment="1">
      <alignment horizontal="left" vertical="center" wrapText="1"/>
    </xf>
    <xf numFmtId="169" fontId="1" fillId="0" borderId="25" xfId="0" applyFont="1" applyBorder="1" applyAlignment="1">
      <alignment horizontal="left" vertical="center" wrapText="1"/>
    </xf>
    <xf numFmtId="169" fontId="1" fillId="0" borderId="26" xfId="0" applyFont="1" applyBorder="1" applyAlignment="1">
      <alignment vertical="center" wrapText="1"/>
    </xf>
    <xf numFmtId="169" fontId="1" fillId="0" borderId="29" xfId="0" applyFont="1" applyBorder="1" applyAlignment="1">
      <alignment horizontal="left" vertical="center" wrapText="1"/>
    </xf>
    <xf numFmtId="169" fontId="1" fillId="0" borderId="25" xfId="0" applyFont="1" applyFill="1" applyBorder="1" applyAlignment="1">
      <alignment horizontal="left" vertical="center" wrapText="1"/>
    </xf>
    <xf numFmtId="169" fontId="1" fillId="0" borderId="29" xfId="0" applyFont="1" applyBorder="1" applyAlignment="1">
      <alignment vertical="center" wrapText="1"/>
    </xf>
    <xf numFmtId="169" fontId="1" fillId="0" borderId="29" xfId="0" applyFont="1" applyFill="1" applyBorder="1" applyAlignment="1">
      <alignment horizontal="left" vertical="center" wrapText="1"/>
    </xf>
    <xf numFmtId="169" fontId="1" fillId="0" borderId="29" xfId="0" applyFont="1" applyBorder="1" applyAlignment="1">
      <alignment vertical="center"/>
    </xf>
    <xf numFmtId="1" fontId="3" fillId="0" borderId="0" xfId="0" applyNumberFormat="1" applyFont="1" applyAlignment="1">
      <alignment horizontal="right" vertical="center" wrapText="1"/>
    </xf>
    <xf numFmtId="1" fontId="3" fillId="0" borderId="0" xfId="0" applyNumberFormat="1" applyFont="1" applyAlignment="1">
      <alignment horizontal="right" vertical="center"/>
    </xf>
    <xf numFmtId="1" fontId="3" fillId="0" borderId="27" xfId="0" applyNumberFormat="1" applyFont="1" applyBorder="1" applyAlignment="1">
      <alignment horizontal="right" vertical="center" wrapText="1"/>
    </xf>
    <xf numFmtId="1" fontId="3" fillId="0" borderId="24"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1" fontId="3" fillId="0" borderId="21" xfId="0" applyNumberFormat="1" applyFont="1" applyBorder="1" applyAlignment="1">
      <alignment horizontal="right" vertical="center" wrapText="1"/>
    </xf>
    <xf numFmtId="1" fontId="3" fillId="0" borderId="19" xfId="0" applyNumberFormat="1" applyFont="1" applyFill="1" applyBorder="1" applyAlignment="1">
      <alignment horizontal="right" vertical="center" wrapText="1"/>
    </xf>
    <xf numFmtId="1" fontId="5" fillId="0" borderId="0" xfId="0" applyNumberFormat="1" applyFont="1" applyAlignment="1">
      <alignment horizontal="right" vertical="center"/>
    </xf>
    <xf numFmtId="4" fontId="17" fillId="0" borderId="0" xfId="0" applyNumberFormat="1" applyFont="1" applyAlignment="1">
      <alignment vertical="center"/>
    </xf>
    <xf numFmtId="7" fontId="1" fillId="2" borderId="1" xfId="0" applyNumberFormat="1" applyFont="1" applyFill="1" applyBorder="1" applyAlignment="1">
      <alignment horizontal="right" vertical="center" wrapText="1"/>
    </xf>
    <xf numFmtId="169" fontId="1" fillId="0" borderId="29" xfId="0" applyFont="1" applyFill="1" applyBorder="1" applyAlignment="1">
      <alignment vertical="center" wrapText="1"/>
    </xf>
    <xf numFmtId="165" fontId="3" fillId="0" borderId="15" xfId="0" applyNumberFormat="1"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169" fontId="3" fillId="0" borderId="0" xfId="0" applyFont="1" applyFill="1" applyAlignment="1">
      <alignment vertical="center"/>
    </xf>
    <xf numFmtId="165" fontId="1" fillId="0" borderId="0" xfId="0" applyNumberFormat="1" applyFont="1" applyAlignment="1">
      <alignment vertical="center"/>
    </xf>
    <xf numFmtId="165" fontId="1" fillId="0" borderId="0" xfId="0" applyNumberFormat="1" applyFont="1" applyBorder="1" applyAlignment="1">
      <alignment horizontal="right" vertical="center" wrapText="1"/>
    </xf>
    <xf numFmtId="165" fontId="1" fillId="0" borderId="16" xfId="0" applyNumberFormat="1" applyFont="1" applyBorder="1" applyAlignment="1">
      <alignment vertical="center"/>
    </xf>
    <xf numFmtId="165" fontId="3" fillId="0" borderId="15" xfId="0" applyNumberFormat="1" applyFont="1" applyBorder="1" applyAlignment="1">
      <alignment horizontal="right" vertical="center"/>
    </xf>
    <xf numFmtId="165" fontId="3" fillId="0" borderId="24" xfId="0" applyNumberFormat="1" applyFont="1" applyBorder="1" applyAlignment="1">
      <alignment horizontal="right" vertical="center" wrapText="1"/>
    </xf>
    <xf numFmtId="165" fontId="1" fillId="0" borderId="24" xfId="0" applyNumberFormat="1" applyFont="1" applyBorder="1" applyAlignment="1">
      <alignment vertical="center"/>
    </xf>
    <xf numFmtId="8" fontId="1" fillId="0" borderId="15" xfId="0" applyNumberFormat="1" applyFont="1" applyBorder="1" applyAlignment="1">
      <alignment vertical="center" wrapText="1"/>
    </xf>
    <xf numFmtId="165" fontId="1" fillId="0" borderId="17" xfId="0" applyNumberFormat="1" applyFont="1" applyBorder="1" applyAlignment="1">
      <alignment horizontal="right" vertical="center" wrapText="1"/>
    </xf>
    <xf numFmtId="165" fontId="1" fillId="0" borderId="0" xfId="0" applyNumberFormat="1" applyFont="1" applyAlignment="1">
      <alignment vertical="center" wrapText="1"/>
    </xf>
    <xf numFmtId="169" fontId="1" fillId="0" borderId="0" xfId="0" applyFont="1" applyBorder="1"/>
    <xf numFmtId="169" fontId="6" fillId="0" borderId="26" xfId="0" applyFont="1" applyBorder="1" applyAlignment="1">
      <alignment vertical="center" wrapText="1"/>
    </xf>
    <xf numFmtId="165" fontId="1" fillId="0" borderId="26" xfId="0" applyNumberFormat="1" applyFont="1" applyBorder="1" applyAlignment="1">
      <alignment vertical="center" wrapText="1"/>
    </xf>
    <xf numFmtId="169" fontId="3" fillId="0" borderId="0" xfId="0" applyFont="1" applyAlignment="1">
      <alignment horizontal="right" vertical="center"/>
    </xf>
    <xf numFmtId="169" fontId="3" fillId="0" borderId="0" xfId="0" applyFont="1" applyBorder="1" applyAlignment="1">
      <alignment horizontal="right" vertical="center"/>
    </xf>
    <xf numFmtId="169" fontId="3" fillId="0" borderId="0" xfId="0" applyFont="1" applyAlignment="1">
      <alignment horizontal="right" vertical="center" wrapText="1"/>
    </xf>
    <xf numFmtId="169" fontId="1" fillId="0" borderId="15" xfId="0" applyNumberFormat="1" applyFont="1" applyBorder="1" applyAlignment="1">
      <alignment horizontal="justify" vertical="center" wrapText="1"/>
    </xf>
    <xf numFmtId="169" fontId="1" fillId="0" borderId="26" xfId="0" applyNumberFormat="1" applyFont="1" applyBorder="1" applyAlignment="1">
      <alignment vertical="center"/>
    </xf>
    <xf numFmtId="169" fontId="1" fillId="0" borderId="0" xfId="0" applyFont="1" applyFill="1" applyAlignment="1">
      <alignment vertical="center"/>
    </xf>
    <xf numFmtId="43" fontId="1" fillId="0" borderId="0" xfId="0" applyNumberFormat="1" applyFont="1" applyAlignment="1">
      <alignment vertical="center"/>
    </xf>
    <xf numFmtId="169" fontId="3" fillId="0" borderId="16" xfId="0" applyNumberFormat="1" applyFont="1" applyBorder="1" applyAlignment="1">
      <alignment horizontal="center" vertical="center" wrapText="1"/>
    </xf>
    <xf numFmtId="169" fontId="3" fillId="0" borderId="15" xfId="0" applyNumberFormat="1" applyFont="1" applyBorder="1" applyAlignment="1">
      <alignment horizontal="center" vertical="center"/>
    </xf>
    <xf numFmtId="169" fontId="3" fillId="0" borderId="17" xfId="0" applyNumberFormat="1" applyFont="1" applyBorder="1" applyAlignment="1">
      <alignment horizontal="center" vertical="center"/>
    </xf>
    <xf numFmtId="10" fontId="3" fillId="0" borderId="15" xfId="0" applyNumberFormat="1" applyFont="1" applyBorder="1" applyAlignment="1">
      <alignment horizontal="center" vertical="center" wrapText="1"/>
    </xf>
    <xf numFmtId="9" fontId="3" fillId="0" borderId="26" xfId="0" applyNumberFormat="1" applyFont="1" applyBorder="1" applyAlignment="1">
      <alignment horizontal="center" vertical="center" wrapText="1"/>
    </xf>
    <xf numFmtId="9" fontId="3" fillId="0" borderId="15" xfId="3" applyFont="1" applyBorder="1" applyAlignment="1">
      <alignment horizontal="center" vertical="center"/>
    </xf>
    <xf numFmtId="168" fontId="6" fillId="0" borderId="20" xfId="0" applyNumberFormat="1" applyFont="1" applyBorder="1" applyAlignment="1">
      <alignment horizontal="left" vertical="center" wrapText="1"/>
    </xf>
    <xf numFmtId="8" fontId="3" fillId="0" borderId="16" xfId="0" applyNumberFormat="1" applyFont="1" applyBorder="1" applyAlignment="1">
      <alignment horizontal="right" vertical="center" wrapText="1"/>
    </xf>
    <xf numFmtId="169" fontId="3" fillId="0" borderId="26" xfId="0" applyNumberFormat="1" applyFont="1" applyBorder="1" applyAlignment="1">
      <alignment vertical="center"/>
    </xf>
    <xf numFmtId="168" fontId="1" fillId="0" borderId="26" xfId="0" applyNumberFormat="1" applyFont="1" applyBorder="1" applyAlignment="1">
      <alignment horizontal="left" vertical="center" wrapText="1"/>
    </xf>
    <xf numFmtId="165" fontId="1" fillId="0" borderId="15" xfId="1" applyNumberFormat="1" applyFont="1" applyBorder="1" applyAlignment="1">
      <alignment horizontal="right" vertical="center" wrapText="1"/>
    </xf>
    <xf numFmtId="172" fontId="1" fillId="3" borderId="15" xfId="0" applyNumberFormat="1" applyFont="1" applyFill="1" applyBorder="1" applyAlignment="1">
      <alignment horizontal="right" vertical="center" wrapText="1"/>
    </xf>
    <xf numFmtId="172" fontId="1" fillId="3" borderId="26" xfId="0" applyNumberFormat="1" applyFont="1" applyFill="1" applyBorder="1" applyAlignment="1">
      <alignment vertical="center"/>
    </xf>
    <xf numFmtId="169" fontId="3" fillId="3" borderId="15" xfId="0" applyNumberFormat="1" applyFont="1" applyFill="1" applyBorder="1" applyAlignment="1">
      <alignment vertical="center"/>
    </xf>
    <xf numFmtId="165" fontId="3" fillId="3" borderId="15" xfId="0" applyNumberFormat="1" applyFont="1" applyFill="1" applyBorder="1" applyAlignment="1">
      <alignment vertical="center"/>
    </xf>
    <xf numFmtId="169" fontId="1" fillId="3" borderId="0" xfId="0" applyFont="1" applyFill="1" applyAlignment="1">
      <alignment vertical="center"/>
    </xf>
    <xf numFmtId="169" fontId="1" fillId="3" borderId="0" xfId="0" applyFont="1" applyFill="1" applyBorder="1" applyAlignment="1">
      <alignment vertical="center"/>
    </xf>
    <xf numFmtId="168" fontId="1" fillId="3" borderId="25" xfId="0" applyNumberFormat="1" applyFont="1" applyFill="1" applyBorder="1" applyAlignment="1">
      <alignment horizontal="left" vertical="center" wrapText="1"/>
    </xf>
    <xf numFmtId="165" fontId="1" fillId="3" borderId="17" xfId="0" applyNumberFormat="1" applyFont="1" applyFill="1" applyBorder="1" applyAlignment="1">
      <alignment horizontal="right" vertical="center"/>
    </xf>
    <xf numFmtId="169" fontId="3" fillId="3" borderId="17" xfId="0" applyNumberFormat="1" applyFont="1" applyFill="1" applyBorder="1" applyAlignment="1">
      <alignment vertical="center"/>
    </xf>
    <xf numFmtId="165" fontId="3" fillId="3" borderId="17" xfId="0" applyNumberFormat="1" applyFont="1" applyFill="1" applyBorder="1" applyAlignment="1">
      <alignment vertical="center"/>
    </xf>
    <xf numFmtId="169" fontId="1" fillId="3" borderId="15" xfId="0" applyNumberFormat="1" applyFont="1" applyFill="1" applyBorder="1" applyAlignment="1">
      <alignment horizontal="right" vertical="center" wrapText="1"/>
    </xf>
    <xf numFmtId="172" fontId="1" fillId="3" borderId="15" xfId="0" applyNumberFormat="1" applyFont="1" applyFill="1" applyBorder="1" applyAlignment="1">
      <alignment vertical="center"/>
    </xf>
    <xf numFmtId="169" fontId="1" fillId="3" borderId="0" xfId="0" applyFont="1" applyFill="1" applyBorder="1" applyAlignment="1">
      <alignment horizontal="center" vertical="center"/>
    </xf>
    <xf numFmtId="169" fontId="33" fillId="3" borderId="0" xfId="0" applyFont="1" applyFill="1" applyBorder="1" applyAlignment="1">
      <alignment horizontal="center" vertical="center"/>
    </xf>
    <xf numFmtId="2" fontId="33" fillId="3" borderId="0" xfId="0" applyNumberFormat="1" applyFont="1" applyFill="1" applyBorder="1" applyAlignment="1">
      <alignment horizontal="center" vertical="center"/>
    </xf>
    <xf numFmtId="2" fontId="22" fillId="3" borderId="0" xfId="0" applyNumberFormat="1" applyFont="1" applyFill="1" applyBorder="1" applyAlignment="1">
      <alignment horizontal="center" vertical="center"/>
    </xf>
    <xf numFmtId="2" fontId="1" fillId="3" borderId="0" xfId="0" applyNumberFormat="1" applyFont="1" applyFill="1" applyBorder="1" applyAlignment="1">
      <alignment horizontal="center" vertical="center"/>
    </xf>
    <xf numFmtId="0" fontId="1" fillId="3" borderId="0" xfId="0" applyNumberFormat="1" applyFont="1" applyFill="1" applyBorder="1" applyAlignment="1">
      <alignment horizontal="center" vertical="center"/>
    </xf>
    <xf numFmtId="2" fontId="3" fillId="3" borderId="0" xfId="0" applyNumberFormat="1" applyFont="1" applyFill="1" applyBorder="1" applyAlignment="1">
      <alignment horizontal="center" vertical="center"/>
    </xf>
    <xf numFmtId="169" fontId="1" fillId="0" borderId="15" xfId="0" applyNumberFormat="1" applyFont="1" applyBorder="1" applyAlignment="1">
      <alignment horizontal="right" vertical="center" wrapText="1"/>
    </xf>
    <xf numFmtId="172" fontId="1" fillId="0" borderId="15" xfId="0" applyNumberFormat="1" applyFont="1" applyBorder="1" applyAlignment="1">
      <alignment vertical="center"/>
    </xf>
    <xf numFmtId="169" fontId="3" fillId="0" borderId="15" xfId="0" applyNumberFormat="1" applyFont="1" applyBorder="1" applyAlignment="1">
      <alignment horizontal="right" vertical="center"/>
    </xf>
    <xf numFmtId="168" fontId="1" fillId="0" borderId="25" xfId="0" applyNumberFormat="1" applyFont="1" applyBorder="1" applyAlignment="1">
      <alignment horizontal="left" vertical="center" wrapText="1"/>
    </xf>
    <xf numFmtId="168" fontId="3" fillId="0" borderId="29" xfId="0" applyNumberFormat="1" applyFont="1" applyBorder="1" applyAlignment="1">
      <alignment horizontal="left" vertical="center" wrapText="1"/>
    </xf>
    <xf numFmtId="169" fontId="1" fillId="0" borderId="29" xfId="0" applyFont="1" applyFill="1" applyBorder="1" applyAlignment="1">
      <alignment vertical="center"/>
    </xf>
    <xf numFmtId="168" fontId="3" fillId="0" borderId="15" xfId="0" applyNumberFormat="1" applyFont="1" applyBorder="1" applyAlignment="1">
      <alignment vertical="center"/>
    </xf>
    <xf numFmtId="168" fontId="34" fillId="0" borderId="26" xfId="0" applyNumberFormat="1" applyFont="1" applyBorder="1" applyAlignment="1">
      <alignment horizontal="left" vertical="center" wrapText="1"/>
    </xf>
    <xf numFmtId="172" fontId="1" fillId="0" borderId="15" xfId="0" applyNumberFormat="1" applyFont="1" applyBorder="1" applyAlignment="1">
      <alignment horizontal="right" vertical="center" wrapText="1"/>
    </xf>
    <xf numFmtId="173" fontId="1" fillId="0" borderId="15" xfId="0" applyNumberFormat="1" applyFont="1" applyBorder="1" applyAlignment="1">
      <alignment vertical="center"/>
    </xf>
    <xf numFmtId="164" fontId="3" fillId="0" borderId="15" xfId="0" applyNumberFormat="1" applyFont="1" applyBorder="1" applyAlignment="1">
      <alignment horizontal="right" vertical="center" wrapText="1"/>
    </xf>
    <xf numFmtId="168" fontId="1" fillId="0" borderId="16" xfId="0" applyNumberFormat="1" applyFont="1" applyBorder="1" applyAlignment="1">
      <alignment vertical="center"/>
    </xf>
    <xf numFmtId="165" fontId="1" fillId="0" borderId="19" xfId="0" applyNumberFormat="1" applyFont="1" applyBorder="1" applyAlignment="1">
      <alignment horizontal="right" vertical="center"/>
    </xf>
    <xf numFmtId="169" fontId="3" fillId="0" borderId="20" xfId="0" applyNumberFormat="1" applyFont="1" applyBorder="1" applyAlignment="1">
      <alignment vertical="center" wrapText="1"/>
    </xf>
    <xf numFmtId="9" fontId="3" fillId="0" borderId="15" xfId="0" applyNumberFormat="1" applyFont="1" applyBorder="1" applyAlignment="1">
      <alignment vertical="center"/>
    </xf>
    <xf numFmtId="169" fontId="1" fillId="0" borderId="26" xfId="0" applyNumberFormat="1" applyFont="1" applyBorder="1" applyAlignment="1">
      <alignment vertical="center" wrapText="1"/>
    </xf>
    <xf numFmtId="169" fontId="1" fillId="0" borderId="25" xfId="0" applyNumberFormat="1" applyFont="1" applyBorder="1" applyAlignment="1">
      <alignment horizontal="center" vertical="center" wrapText="1"/>
    </xf>
    <xf numFmtId="169" fontId="1" fillId="0" borderId="17" xfId="0" applyNumberFormat="1" applyFont="1" applyBorder="1" applyAlignment="1">
      <alignment horizontal="center" vertical="center" wrapText="1"/>
    </xf>
    <xf numFmtId="169" fontId="6" fillId="0" borderId="20" xfId="0" applyNumberFormat="1" applyFont="1" applyBorder="1" applyAlignment="1">
      <alignment vertical="center" wrapText="1"/>
    </xf>
    <xf numFmtId="169" fontId="1" fillId="0" borderId="25" xfId="0" applyNumberFormat="1" applyFont="1" applyBorder="1" applyAlignment="1">
      <alignment vertical="center" wrapText="1"/>
    </xf>
    <xf numFmtId="169" fontId="1" fillId="0" borderId="15" xfId="0" applyNumberFormat="1" applyFont="1" applyBorder="1" applyAlignment="1">
      <alignment horizontal="center" vertical="center" wrapText="1"/>
    </xf>
    <xf numFmtId="169" fontId="3" fillId="0" borderId="25" xfId="0" applyNumberFormat="1" applyFont="1" applyBorder="1" applyAlignment="1">
      <alignment horizontal="left" vertical="center" wrapText="1"/>
    </xf>
    <xf numFmtId="169" fontId="1" fillId="0" borderId="18" xfId="0" applyNumberFormat="1" applyFont="1" applyBorder="1" applyAlignment="1">
      <alignment vertical="center"/>
    </xf>
    <xf numFmtId="165" fontId="3" fillId="0" borderId="18" xfId="0" applyNumberFormat="1" applyFont="1" applyBorder="1" applyAlignment="1">
      <alignment horizontal="center" vertical="center"/>
    </xf>
    <xf numFmtId="169" fontId="3" fillId="0" borderId="16" xfId="0" applyNumberFormat="1" applyFont="1" applyBorder="1" applyAlignment="1">
      <alignment horizontal="center" vertical="center"/>
    </xf>
    <xf numFmtId="169" fontId="1" fillId="0" borderId="20" xfId="0" applyNumberFormat="1" applyFont="1" applyBorder="1" applyAlignment="1">
      <alignment vertical="center" wrapText="1"/>
    </xf>
    <xf numFmtId="9" fontId="3" fillId="0" borderId="15" xfId="0" applyNumberFormat="1" applyFont="1" applyBorder="1" applyAlignment="1">
      <alignment horizontal="center" vertical="center"/>
    </xf>
    <xf numFmtId="169" fontId="6" fillId="0" borderId="26" xfId="0" applyNumberFormat="1" applyFont="1" applyBorder="1" applyAlignment="1">
      <alignment vertical="center" wrapText="1"/>
    </xf>
    <xf numFmtId="169" fontId="1" fillId="0" borderId="15" xfId="0" applyNumberFormat="1" applyFont="1" applyBorder="1" applyAlignment="1">
      <alignment horizontal="center" vertical="center"/>
    </xf>
    <xf numFmtId="169" fontId="1" fillId="0" borderId="26" xfId="0" applyNumberFormat="1" applyFont="1" applyBorder="1" applyAlignment="1">
      <alignment horizontal="left" vertical="center" wrapText="1"/>
    </xf>
    <xf numFmtId="169" fontId="6" fillId="0" borderId="26" xfId="0" applyNumberFormat="1" applyFont="1" applyFill="1" applyBorder="1" applyAlignment="1">
      <alignment vertical="center" wrapText="1"/>
    </xf>
    <xf numFmtId="169" fontId="1" fillId="0" borderId="15" xfId="0" applyNumberFormat="1" applyFont="1" applyFill="1" applyBorder="1" applyAlignment="1">
      <alignment vertical="center"/>
    </xf>
    <xf numFmtId="169" fontId="3" fillId="0" borderId="26" xfId="0" applyNumberFormat="1" applyFont="1" applyBorder="1" applyAlignment="1">
      <alignment vertical="center" wrapText="1"/>
    </xf>
    <xf numFmtId="169" fontId="3" fillId="0" borderId="25" xfId="0" applyNumberFormat="1" applyFont="1" applyBorder="1" applyAlignment="1">
      <alignment vertical="center" wrapText="1"/>
    </xf>
    <xf numFmtId="169" fontId="3" fillId="0" borderId="20" xfId="0" applyNumberFormat="1" applyFont="1" applyBorder="1" applyAlignment="1">
      <alignment horizontal="center" vertical="center" wrapText="1"/>
    </xf>
    <xf numFmtId="9" fontId="1" fillId="0" borderId="15" xfId="0" applyNumberFormat="1" applyFont="1" applyBorder="1" applyAlignment="1">
      <alignment horizontal="center" vertical="center"/>
    </xf>
    <xf numFmtId="169" fontId="1" fillId="0" borderId="26" xfId="0" applyNumberFormat="1" applyFont="1" applyBorder="1" applyAlignment="1">
      <alignment horizontal="center" vertical="center" wrapText="1"/>
    </xf>
    <xf numFmtId="169" fontId="3" fillId="0" borderId="26" xfId="0" applyNumberFormat="1" applyFont="1" applyBorder="1" applyAlignment="1">
      <alignment horizontal="center" vertical="center" wrapText="1"/>
    </xf>
    <xf numFmtId="9" fontId="3" fillId="0" borderId="15" xfId="0" applyNumberFormat="1" applyFont="1" applyBorder="1" applyAlignment="1">
      <alignment horizontal="center" vertical="center" wrapText="1"/>
    </xf>
    <xf numFmtId="9" fontId="1" fillId="0" borderId="15" xfId="0" applyNumberFormat="1" applyFont="1" applyBorder="1" applyAlignment="1">
      <alignment horizontal="center" vertical="center" wrapText="1"/>
    </xf>
    <xf numFmtId="169" fontId="1" fillId="0" borderId="15" xfId="0" applyNumberFormat="1" applyFont="1" applyBorder="1" applyAlignment="1">
      <alignment horizontal="right" vertical="center"/>
    </xf>
    <xf numFmtId="8" fontId="1" fillId="0" borderId="17" xfId="0" applyNumberFormat="1" applyFont="1" applyBorder="1" applyAlignment="1">
      <alignment vertical="center" wrapText="1"/>
    </xf>
    <xf numFmtId="165" fontId="3" fillId="0" borderId="23" xfId="0" applyNumberFormat="1" applyFont="1" applyBorder="1" applyAlignment="1">
      <alignment horizontal="right" vertical="center" wrapText="1"/>
    </xf>
    <xf numFmtId="169" fontId="1" fillId="0" borderId="0" xfId="0" applyNumberFormat="1" applyFont="1" applyBorder="1" applyAlignment="1">
      <alignment vertical="center"/>
    </xf>
    <xf numFmtId="8" fontId="1" fillId="0" borderId="1" xfId="0" applyNumberFormat="1" applyFont="1" applyBorder="1" applyAlignment="1">
      <alignment vertical="center" wrapText="1"/>
    </xf>
    <xf numFmtId="165" fontId="3" fillId="0" borderId="1" xfId="0" applyNumberFormat="1" applyFont="1" applyBorder="1" applyAlignment="1">
      <alignment horizontal="right" vertical="center" wrapText="1"/>
    </xf>
    <xf numFmtId="9" fontId="3" fillId="0" borderId="16" xfId="0" applyNumberFormat="1" applyFont="1" applyBorder="1" applyAlignment="1">
      <alignment horizontal="center" vertical="center"/>
    </xf>
    <xf numFmtId="169" fontId="1" fillId="0" borderId="25" xfId="0" applyNumberFormat="1" applyFont="1" applyBorder="1" applyAlignment="1">
      <alignment vertical="center"/>
    </xf>
    <xf numFmtId="165" fontId="1" fillId="0" borderId="15" xfId="0" applyNumberFormat="1" applyFont="1" applyFill="1" applyBorder="1" applyAlignment="1">
      <alignment horizontal="center" vertical="center" wrapText="1"/>
    </xf>
    <xf numFmtId="169" fontId="1" fillId="0" borderId="26" xfId="0" applyNumberFormat="1" applyFont="1" applyBorder="1" applyAlignment="1">
      <alignment horizontal="justify" vertical="center" wrapText="1"/>
    </xf>
    <xf numFmtId="169" fontId="3" fillId="0" borderId="0" xfId="0" applyNumberFormat="1" applyFont="1" applyBorder="1" applyAlignment="1">
      <alignment vertical="center"/>
    </xf>
    <xf numFmtId="165" fontId="3" fillId="0" borderId="15" xfId="0" applyNumberFormat="1" applyFont="1" applyBorder="1" applyAlignment="1">
      <alignment horizontal="center" vertical="center"/>
    </xf>
    <xf numFmtId="169" fontId="1" fillId="0" borderId="20" xfId="0" applyNumberFormat="1" applyFont="1" applyBorder="1" applyAlignment="1">
      <alignment vertical="center"/>
    </xf>
    <xf numFmtId="43" fontId="1" fillId="0" borderId="16" xfId="0" applyNumberFormat="1" applyFont="1" applyBorder="1" applyAlignment="1">
      <alignment vertical="center"/>
    </xf>
    <xf numFmtId="43" fontId="1" fillId="0" borderId="15" xfId="0" applyNumberFormat="1" applyFont="1" applyBorder="1" applyAlignment="1">
      <alignment vertical="center"/>
    </xf>
    <xf numFmtId="165" fontId="1" fillId="0" borderId="15" xfId="0" applyNumberFormat="1" applyFont="1" applyBorder="1" applyAlignment="1">
      <alignment horizontal="center" vertical="center"/>
    </xf>
    <xf numFmtId="169" fontId="1" fillId="0" borderId="26" xfId="0" applyNumberFormat="1" applyFont="1" applyFill="1" applyBorder="1" applyAlignment="1">
      <alignment vertical="center"/>
    </xf>
    <xf numFmtId="43" fontId="3" fillId="0" borderId="15" xfId="0" applyNumberFormat="1" applyFont="1" applyBorder="1" applyAlignment="1">
      <alignment horizontal="center" vertical="center"/>
    </xf>
    <xf numFmtId="169" fontId="1" fillId="0" borderId="26" xfId="0" applyNumberFormat="1" applyFont="1" applyFill="1" applyBorder="1" applyAlignment="1">
      <alignment vertical="center" wrapText="1"/>
    </xf>
    <xf numFmtId="17" fontId="1" fillId="0" borderId="0" xfId="0" applyNumberFormat="1" applyFont="1" applyBorder="1" applyAlignment="1">
      <alignment vertical="center" wrapText="1"/>
    </xf>
    <xf numFmtId="169" fontId="3" fillId="0" borderId="0" xfId="0" applyFont="1" applyBorder="1" applyAlignment="1">
      <alignment vertical="center" wrapText="1"/>
    </xf>
    <xf numFmtId="180" fontId="3" fillId="0" borderId="0" xfId="0" applyNumberFormat="1" applyFont="1" applyAlignment="1">
      <alignment horizontal="right" vertical="center"/>
    </xf>
    <xf numFmtId="180" fontId="3" fillId="0" borderId="27" xfId="0" applyNumberFormat="1" applyFont="1" applyBorder="1" applyAlignment="1">
      <alignment horizontal="right" vertical="center"/>
    </xf>
    <xf numFmtId="180" fontId="3" fillId="0" borderId="24" xfId="0" applyNumberFormat="1" applyFont="1" applyBorder="1" applyAlignment="1">
      <alignment horizontal="right" vertical="center"/>
    </xf>
    <xf numFmtId="180" fontId="3" fillId="0" borderId="19" xfId="0" applyNumberFormat="1" applyFont="1" applyBorder="1" applyAlignment="1">
      <alignment horizontal="right" vertical="center"/>
    </xf>
    <xf numFmtId="180" fontId="3" fillId="0" borderId="21" xfId="0" applyNumberFormat="1" applyFont="1" applyBorder="1" applyAlignment="1">
      <alignment horizontal="right" vertical="center"/>
    </xf>
    <xf numFmtId="180" fontId="3" fillId="0" borderId="24" xfId="0" applyNumberFormat="1" applyFont="1" applyFill="1" applyBorder="1" applyAlignment="1">
      <alignment horizontal="right" vertical="center"/>
    </xf>
    <xf numFmtId="1" fontId="3" fillId="0" borderId="24" xfId="0" applyNumberFormat="1" applyFont="1" applyBorder="1" applyAlignment="1">
      <alignment horizontal="right" vertical="center"/>
    </xf>
    <xf numFmtId="169" fontId="6" fillId="0" borderId="0" xfId="0" applyFont="1" applyAlignment="1">
      <alignment vertical="center" wrapText="1"/>
    </xf>
    <xf numFmtId="169" fontId="1" fillId="0" borderId="0" xfId="0" applyFont="1" applyAlignment="1">
      <alignment horizontal="justify" vertical="center" wrapText="1"/>
    </xf>
    <xf numFmtId="169" fontId="6" fillId="0" borderId="0" xfId="0" applyFont="1" applyAlignment="1">
      <alignment horizontal="right" vertical="center" wrapText="1"/>
    </xf>
    <xf numFmtId="169" fontId="6" fillId="0" borderId="0" xfId="0" applyFont="1" applyAlignment="1">
      <alignment horizontal="justify" vertical="center" wrapText="1"/>
    </xf>
    <xf numFmtId="169" fontId="8" fillId="0" borderId="0" xfId="0" applyFont="1" applyAlignment="1">
      <alignment horizontal="center" vertical="center" wrapText="1"/>
    </xf>
    <xf numFmtId="166" fontId="3" fillId="4" borderId="17" xfId="0" applyNumberFormat="1" applyFont="1" applyFill="1" applyBorder="1" applyAlignment="1">
      <alignment horizontal="center" vertical="center"/>
    </xf>
    <xf numFmtId="169" fontId="3" fillId="0" borderId="15" xfId="0" applyNumberFormat="1" applyFont="1" applyBorder="1" applyAlignment="1">
      <alignment horizontal="center" vertical="center" wrapText="1"/>
    </xf>
    <xf numFmtId="169" fontId="1" fillId="0" borderId="16" xfId="0" applyNumberFormat="1" applyFont="1" applyBorder="1" applyAlignment="1">
      <alignment horizontal="right" vertical="center" wrapText="1"/>
    </xf>
    <xf numFmtId="172" fontId="1" fillId="0" borderId="16" xfId="0" applyNumberFormat="1" applyFont="1" applyBorder="1" applyAlignment="1">
      <alignment vertical="center"/>
    </xf>
    <xf numFmtId="4" fontId="3" fillId="0" borderId="20" xfId="0" applyNumberFormat="1" applyFont="1" applyBorder="1" applyAlignment="1">
      <alignment vertical="center"/>
    </xf>
    <xf numFmtId="169" fontId="3" fillId="3" borderId="25" xfId="0" applyNumberFormat="1" applyFont="1" applyFill="1" applyBorder="1" applyAlignment="1">
      <alignment vertical="center"/>
    </xf>
    <xf numFmtId="169" fontId="3" fillId="0" borderId="25" xfId="0" applyNumberFormat="1" applyFont="1" applyBorder="1" applyAlignment="1">
      <alignment vertical="center"/>
    </xf>
    <xf numFmtId="165" fontId="3" fillId="0" borderId="26" xfId="0" applyNumberFormat="1" applyFont="1" applyBorder="1" applyAlignment="1">
      <alignment horizontal="right" vertical="center"/>
    </xf>
    <xf numFmtId="4" fontId="3" fillId="0" borderId="26" xfId="0" applyNumberFormat="1" applyFont="1" applyBorder="1" applyAlignment="1">
      <alignment vertical="center"/>
    </xf>
    <xf numFmtId="9" fontId="3" fillId="0" borderId="25" xfId="0" applyNumberFormat="1" applyFont="1" applyBorder="1" applyAlignment="1">
      <alignment vertical="center"/>
    </xf>
    <xf numFmtId="9" fontId="3" fillId="0" borderId="26" xfId="0" applyNumberFormat="1" applyFont="1" applyBorder="1" applyAlignment="1">
      <alignment vertical="center"/>
    </xf>
    <xf numFmtId="169" fontId="3" fillId="0" borderId="25" xfId="0" applyNumberFormat="1" applyFont="1" applyBorder="1" applyAlignment="1">
      <alignment horizontal="center" vertical="center"/>
    </xf>
    <xf numFmtId="4" fontId="3" fillId="0" borderId="25" xfId="0" applyNumberFormat="1" applyFont="1" applyBorder="1" applyAlignment="1">
      <alignment vertical="center"/>
    </xf>
    <xf numFmtId="165" fontId="3" fillId="0" borderId="26" xfId="0" applyNumberFormat="1" applyFont="1" applyFill="1" applyBorder="1" applyAlignment="1">
      <alignment horizontal="center" vertical="center" wrapText="1"/>
    </xf>
    <xf numFmtId="165" fontId="3" fillId="0" borderId="26" xfId="0" applyNumberFormat="1" applyFont="1" applyBorder="1" applyAlignment="1">
      <alignment horizontal="center" vertical="center"/>
    </xf>
    <xf numFmtId="43" fontId="1" fillId="0" borderId="0" xfId="0" applyNumberFormat="1" applyFont="1" applyBorder="1" applyAlignment="1">
      <alignment vertical="center"/>
    </xf>
    <xf numFmtId="169" fontId="3" fillId="3" borderId="19" xfId="0" applyNumberFormat="1" applyFont="1" applyFill="1" applyBorder="1" applyAlignment="1">
      <alignment vertical="center"/>
    </xf>
    <xf numFmtId="172" fontId="1" fillId="3" borderId="24" xfId="0" applyNumberFormat="1" applyFont="1" applyFill="1" applyBorder="1" applyAlignment="1">
      <alignment horizontal="right" vertical="center" wrapText="1"/>
    </xf>
    <xf numFmtId="169" fontId="3" fillId="0" borderId="19" xfId="0" applyNumberFormat="1" applyFont="1" applyBorder="1" applyAlignment="1">
      <alignment vertical="center"/>
    </xf>
    <xf numFmtId="165" fontId="3" fillId="3" borderId="16" xfId="0" applyNumberFormat="1" applyFont="1" applyFill="1" applyBorder="1" applyAlignment="1">
      <alignment horizontal="right" vertical="center" wrapText="1"/>
    </xf>
    <xf numFmtId="169" fontId="1" fillId="3" borderId="20" xfId="0" applyNumberFormat="1" applyFont="1" applyFill="1" applyBorder="1" applyAlignment="1">
      <alignment vertical="center"/>
    </xf>
    <xf numFmtId="169" fontId="3" fillId="3" borderId="16" xfId="0" applyNumberFormat="1" applyFont="1" applyFill="1" applyBorder="1" applyAlignment="1">
      <alignment vertical="center"/>
    </xf>
    <xf numFmtId="169" fontId="1" fillId="3" borderId="16" xfId="0" applyNumberFormat="1" applyFont="1" applyFill="1" applyBorder="1" applyAlignment="1">
      <alignment vertical="center"/>
    </xf>
    <xf numFmtId="172" fontId="1" fillId="3" borderId="19" xfId="0" applyNumberFormat="1" applyFont="1" applyFill="1" applyBorder="1" applyAlignment="1">
      <alignment horizontal="right" vertical="center" wrapText="1"/>
    </xf>
    <xf numFmtId="172" fontId="1" fillId="3" borderId="25" xfId="0" applyNumberFormat="1" applyFont="1" applyFill="1" applyBorder="1" applyAlignment="1">
      <alignment vertical="center"/>
    </xf>
    <xf numFmtId="169" fontId="1" fillId="5" borderId="0" xfId="0" applyFont="1" applyFill="1" applyAlignment="1">
      <alignment vertical="center"/>
    </xf>
    <xf numFmtId="7" fontId="1" fillId="0" borderId="18" xfId="0" applyNumberFormat="1" applyFont="1" applyBorder="1" applyAlignment="1">
      <alignment vertical="center" wrapText="1"/>
    </xf>
    <xf numFmtId="166" fontId="3" fillId="0" borderId="17" xfId="0" applyNumberFormat="1" applyFont="1" applyFill="1" applyBorder="1" applyAlignment="1">
      <alignment horizontal="center" vertical="center"/>
    </xf>
    <xf numFmtId="10" fontId="3" fillId="0" borderId="15" xfId="3" applyNumberFormat="1" applyFont="1" applyFill="1" applyBorder="1" applyAlignment="1">
      <alignment horizontal="center" vertical="center"/>
    </xf>
    <xf numFmtId="167" fontId="1" fillId="0" borderId="17" xfId="0" applyNumberFormat="1" applyFont="1" applyBorder="1" applyAlignment="1">
      <alignment vertical="center" wrapText="1"/>
    </xf>
    <xf numFmtId="1" fontId="3" fillId="0" borderId="0" xfId="0" applyNumberFormat="1" applyFont="1" applyFill="1" applyAlignment="1">
      <alignment horizontal="right" vertical="top"/>
    </xf>
    <xf numFmtId="169" fontId="1" fillId="0" borderId="0" xfId="0" applyFont="1" applyFill="1"/>
    <xf numFmtId="177" fontId="1" fillId="0" borderId="0" xfId="0" applyNumberFormat="1" applyFont="1" applyFill="1"/>
    <xf numFmtId="44" fontId="1" fillId="0" borderId="0" xfId="0" applyNumberFormat="1" applyFont="1" applyFill="1"/>
    <xf numFmtId="165" fontId="3" fillId="0" borderId="16" xfId="0" applyNumberFormat="1" applyFont="1" applyFill="1" applyBorder="1" applyAlignment="1">
      <alignment horizontal="center" vertical="center" wrapText="1"/>
    </xf>
    <xf numFmtId="177" fontId="3" fillId="0" borderId="16" xfId="0" applyNumberFormat="1" applyFont="1" applyFill="1" applyBorder="1" applyAlignment="1">
      <alignment horizontal="center" vertical="center" wrapText="1"/>
    </xf>
    <xf numFmtId="169" fontId="3" fillId="0" borderId="15" xfId="0" quotePrefix="1" applyFont="1" applyFill="1" applyBorder="1" applyAlignment="1">
      <alignment horizontal="center" vertical="center"/>
    </xf>
    <xf numFmtId="44" fontId="3" fillId="0" borderId="15" xfId="0" quotePrefix="1" applyNumberFormat="1" applyFont="1" applyFill="1" applyBorder="1" applyAlignment="1">
      <alignment horizontal="center" vertical="center"/>
    </xf>
    <xf numFmtId="9" fontId="3" fillId="0" borderId="17" xfId="3" applyFont="1" applyFill="1" applyBorder="1" applyAlignment="1">
      <alignment horizontal="center" vertical="center" wrapText="1"/>
    </xf>
    <xf numFmtId="9" fontId="3" fillId="0" borderId="17" xfId="3" applyFont="1" applyFill="1" applyBorder="1" applyAlignment="1">
      <alignment horizontal="center" vertical="center"/>
    </xf>
    <xf numFmtId="166" fontId="3" fillId="0" borderId="17" xfId="3" applyNumberFormat="1" applyFont="1" applyFill="1" applyBorder="1" applyAlignment="1">
      <alignment horizontal="center" vertical="center"/>
    </xf>
    <xf numFmtId="166" fontId="3" fillId="4" borderId="17" xfId="3" applyNumberFormat="1" applyFont="1" applyFill="1" applyBorder="1" applyAlignment="1">
      <alignment horizontal="center" vertical="center"/>
    </xf>
    <xf numFmtId="9" fontId="1" fillId="0" borderId="0" xfId="3" applyFont="1" applyFill="1"/>
    <xf numFmtId="1" fontId="3" fillId="0" borderId="27" xfId="0" applyNumberFormat="1" applyFont="1" applyFill="1" applyBorder="1" applyAlignment="1">
      <alignment horizontal="right" vertical="top"/>
    </xf>
    <xf numFmtId="169" fontId="1" fillId="0" borderId="20" xfId="0" applyFont="1" applyFill="1" applyBorder="1"/>
    <xf numFmtId="169" fontId="1" fillId="0" borderId="16" xfId="0" applyFont="1" applyFill="1" applyBorder="1"/>
    <xf numFmtId="177" fontId="1" fillId="0" borderId="16" xfId="0" applyNumberFormat="1" applyFont="1" applyFill="1" applyBorder="1"/>
    <xf numFmtId="44" fontId="1" fillId="0" borderId="16" xfId="0" applyNumberFormat="1" applyFont="1" applyFill="1" applyBorder="1"/>
    <xf numFmtId="1" fontId="3" fillId="0" borderId="24" xfId="0" applyNumberFormat="1" applyFont="1" applyFill="1" applyBorder="1" applyAlignment="1">
      <alignment horizontal="right" vertical="top"/>
    </xf>
    <xf numFmtId="169" fontId="3" fillId="0" borderId="26" xfId="0" applyFont="1" applyFill="1" applyBorder="1" applyAlignment="1">
      <alignment vertical="center" wrapText="1"/>
    </xf>
    <xf numFmtId="177" fontId="1" fillId="0" borderId="15" xfId="0" applyNumberFormat="1" applyFont="1" applyFill="1" applyBorder="1" applyAlignment="1">
      <alignment vertical="center"/>
    </xf>
    <xf numFmtId="44" fontId="1" fillId="0" borderId="15" xfId="0" applyNumberFormat="1" applyFont="1" applyFill="1" applyBorder="1" applyAlignment="1">
      <alignment vertical="center"/>
    </xf>
    <xf numFmtId="44" fontId="1" fillId="0" borderId="15" xfId="0" applyNumberFormat="1" applyFont="1" applyFill="1" applyBorder="1"/>
    <xf numFmtId="169" fontId="1" fillId="0" borderId="26" xfId="0" applyFont="1" applyFill="1" applyBorder="1" applyAlignment="1">
      <alignment vertical="center" wrapText="1"/>
    </xf>
    <xf numFmtId="8" fontId="1" fillId="0" borderId="15" xfId="0" applyNumberFormat="1" applyFont="1" applyFill="1" applyBorder="1" applyAlignment="1">
      <alignment vertical="center" wrapText="1"/>
    </xf>
    <xf numFmtId="179" fontId="3" fillId="0" borderId="15" xfId="0" applyNumberFormat="1" applyFont="1" applyFill="1" applyBorder="1" applyAlignment="1">
      <alignment vertical="center"/>
    </xf>
    <xf numFmtId="44" fontId="3" fillId="0" borderId="15" xfId="0" applyNumberFormat="1" applyFont="1" applyFill="1" applyBorder="1" applyAlignment="1">
      <alignment vertical="center"/>
    </xf>
    <xf numFmtId="177" fontId="3" fillId="0" borderId="15" xfId="0" applyNumberFormat="1" applyFont="1" applyFill="1" applyBorder="1" applyAlignment="1">
      <alignment horizontal="right" vertical="center" wrapText="1"/>
    </xf>
    <xf numFmtId="44" fontId="3" fillId="0" borderId="15" xfId="0" applyNumberFormat="1" applyFont="1" applyFill="1" applyBorder="1" applyAlignment="1">
      <alignment horizontal="right" vertical="center" wrapText="1"/>
    </xf>
    <xf numFmtId="165" fontId="1" fillId="0" borderId="15" xfId="0" applyNumberFormat="1" applyFont="1" applyFill="1" applyBorder="1" applyAlignment="1">
      <alignment vertical="center" wrapText="1"/>
    </xf>
    <xf numFmtId="1" fontId="3" fillId="0" borderId="19" xfId="0" applyNumberFormat="1" applyFont="1" applyFill="1" applyBorder="1" applyAlignment="1">
      <alignment horizontal="right" vertical="top"/>
    </xf>
    <xf numFmtId="169" fontId="1" fillId="0" borderId="25" xfId="0" applyFont="1" applyFill="1" applyBorder="1" applyAlignment="1">
      <alignment vertical="center" wrapText="1"/>
    </xf>
    <xf numFmtId="169" fontId="1" fillId="0" borderId="17" xfId="0" applyFont="1" applyFill="1" applyBorder="1" applyAlignment="1">
      <alignment horizontal="right" vertical="center" wrapText="1"/>
    </xf>
    <xf numFmtId="165" fontId="3" fillId="0" borderId="17" xfId="0" applyNumberFormat="1" applyFont="1" applyFill="1" applyBorder="1" applyAlignment="1">
      <alignment horizontal="right" vertical="center" wrapText="1"/>
    </xf>
    <xf numFmtId="177" fontId="3" fillId="0" borderId="17" xfId="0" applyNumberFormat="1" applyFont="1" applyFill="1" applyBorder="1" applyAlignment="1">
      <alignment horizontal="right" vertical="center" wrapText="1"/>
    </xf>
    <xf numFmtId="44" fontId="3" fillId="0" borderId="17" xfId="0" applyNumberFormat="1" applyFont="1" applyFill="1" applyBorder="1" applyAlignment="1">
      <alignment horizontal="right" vertical="center" wrapText="1"/>
    </xf>
    <xf numFmtId="177" fontId="3" fillId="0" borderId="15" xfId="0" applyNumberFormat="1" applyFont="1" applyFill="1" applyBorder="1" applyAlignment="1">
      <alignment horizontal="center" vertical="center" wrapText="1"/>
    </xf>
    <xf numFmtId="44" fontId="3" fillId="0" borderId="15" xfId="0" applyNumberFormat="1" applyFont="1" applyFill="1" applyBorder="1" applyAlignment="1">
      <alignment horizontal="center" vertical="center" wrapText="1"/>
    </xf>
    <xf numFmtId="177" fontId="3" fillId="0" borderId="15" xfId="0" quotePrefix="1" applyNumberFormat="1" applyFont="1" applyFill="1" applyBorder="1" applyAlignment="1">
      <alignment horizontal="center" vertical="center"/>
    </xf>
    <xf numFmtId="9" fontId="3" fillId="0" borderId="15" xfId="0" applyNumberFormat="1" applyFont="1" applyFill="1" applyBorder="1" applyAlignment="1">
      <alignment horizontal="center" vertical="center" wrapText="1"/>
    </xf>
    <xf numFmtId="9" fontId="3" fillId="0" borderId="15" xfId="0" applyNumberFormat="1" applyFont="1" applyFill="1" applyBorder="1" applyAlignment="1">
      <alignment horizontal="center" vertical="center"/>
    </xf>
    <xf numFmtId="177" fontId="3" fillId="0" borderId="15" xfId="0" applyNumberFormat="1" applyFont="1" applyFill="1" applyBorder="1" applyAlignment="1">
      <alignment horizontal="center" vertical="center"/>
    </xf>
    <xf numFmtId="44" fontId="3" fillId="0" borderId="15" xfId="0" applyNumberFormat="1" applyFont="1" applyFill="1" applyBorder="1" applyAlignment="1">
      <alignment horizontal="center" vertical="center"/>
    </xf>
    <xf numFmtId="169" fontId="6" fillId="0" borderId="26" xfId="0" applyFont="1" applyFill="1" applyBorder="1" applyAlignment="1">
      <alignment horizontal="left" vertical="center" wrapText="1"/>
    </xf>
    <xf numFmtId="169" fontId="6" fillId="0" borderId="15" xfId="0" applyFont="1" applyFill="1" applyBorder="1" applyAlignment="1">
      <alignment horizontal="left" vertical="center" wrapText="1"/>
    </xf>
    <xf numFmtId="177" fontId="1" fillId="0" borderId="15" xfId="0" applyNumberFormat="1" applyFont="1" applyFill="1" applyBorder="1" applyAlignment="1">
      <alignment vertical="center" wrapText="1"/>
    </xf>
    <xf numFmtId="44" fontId="1" fillId="0" borderId="15" xfId="0" applyNumberFormat="1" applyFont="1" applyFill="1" applyBorder="1" applyAlignment="1">
      <alignment vertical="center" wrapText="1"/>
    </xf>
    <xf numFmtId="169" fontId="6" fillId="0" borderId="26" xfId="0" applyFont="1" applyFill="1" applyBorder="1" applyAlignment="1">
      <alignment vertical="center" wrapText="1"/>
    </xf>
    <xf numFmtId="169" fontId="34" fillId="0" borderId="26" xfId="0" applyFont="1" applyFill="1" applyBorder="1" applyAlignment="1">
      <alignment vertical="center" wrapText="1"/>
    </xf>
    <xf numFmtId="8" fontId="1" fillId="0" borderId="15" xfId="0" applyNumberFormat="1" applyFont="1" applyFill="1" applyBorder="1" applyAlignment="1">
      <alignment horizontal="right" vertical="center" wrapText="1"/>
    </xf>
    <xf numFmtId="169" fontId="1" fillId="0" borderId="0" xfId="0" applyFont="1" applyFill="1" applyBorder="1"/>
    <xf numFmtId="169" fontId="1" fillId="0" borderId="26" xfId="0" applyFont="1" applyFill="1" applyBorder="1" applyAlignment="1">
      <alignment horizontal="left" vertical="center" wrapText="1"/>
    </xf>
    <xf numFmtId="8" fontId="1" fillId="0" borderId="17" xfId="0" applyNumberFormat="1" applyFont="1" applyFill="1" applyBorder="1" applyAlignment="1">
      <alignment horizontal="right" vertical="center" wrapText="1"/>
    </xf>
    <xf numFmtId="169" fontId="1" fillId="0" borderId="17" xfId="0" applyFont="1" applyFill="1" applyBorder="1" applyAlignment="1">
      <alignment vertical="center" wrapText="1"/>
    </xf>
    <xf numFmtId="179" fontId="1" fillId="0" borderId="17" xfId="0" applyNumberFormat="1" applyFont="1" applyFill="1" applyBorder="1" applyAlignment="1">
      <alignment vertical="center" wrapText="1"/>
    </xf>
    <xf numFmtId="44" fontId="1" fillId="0" borderId="17" xfId="0" applyNumberFormat="1" applyFont="1" applyFill="1" applyBorder="1" applyAlignment="1">
      <alignment vertical="center" wrapText="1"/>
    </xf>
    <xf numFmtId="44" fontId="1" fillId="0" borderId="17" xfId="0" applyNumberFormat="1" applyFont="1" applyFill="1" applyBorder="1"/>
    <xf numFmtId="169" fontId="6" fillId="0" borderId="20" xfId="0" applyFont="1" applyFill="1" applyBorder="1" applyAlignment="1">
      <alignment vertical="center" wrapText="1"/>
    </xf>
    <xf numFmtId="165" fontId="3" fillId="0" borderId="15" xfId="0" applyNumberFormat="1" applyFont="1" applyFill="1" applyBorder="1" applyAlignment="1">
      <alignment vertical="center" wrapText="1"/>
    </xf>
    <xf numFmtId="179" fontId="1" fillId="0" borderId="15" xfId="0" applyNumberFormat="1" applyFont="1" applyFill="1" applyBorder="1" applyAlignment="1">
      <alignment vertical="center" wrapText="1"/>
    </xf>
    <xf numFmtId="44" fontId="3" fillId="0" borderId="15" xfId="0" applyNumberFormat="1" applyFont="1" applyFill="1" applyBorder="1" applyAlignment="1">
      <alignment vertical="center" wrapText="1"/>
    </xf>
    <xf numFmtId="179" fontId="3" fillId="0" borderId="15" xfId="0" applyNumberFormat="1" applyFont="1" applyFill="1" applyBorder="1" applyAlignment="1">
      <alignment horizontal="right" vertical="center" wrapText="1"/>
    </xf>
    <xf numFmtId="169" fontId="7" fillId="0" borderId="26" xfId="0" applyFont="1" applyFill="1" applyBorder="1" applyAlignment="1">
      <alignment horizontal="left" vertical="center" wrapText="1"/>
    </xf>
    <xf numFmtId="169" fontId="3" fillId="0" borderId="26" xfId="0" applyFont="1" applyFill="1" applyBorder="1" applyAlignment="1">
      <alignment horizontal="left" vertical="center" wrapText="1"/>
    </xf>
    <xf numFmtId="169" fontId="3" fillId="0" borderId="23" xfId="0" applyFont="1" applyFill="1" applyBorder="1" applyAlignment="1">
      <alignment vertical="center" wrapText="1"/>
    </xf>
    <xf numFmtId="169" fontId="1" fillId="0" borderId="23" xfId="0" applyFont="1" applyFill="1" applyBorder="1" applyAlignment="1">
      <alignment vertical="center" wrapText="1"/>
    </xf>
    <xf numFmtId="179" fontId="1" fillId="0" borderId="16" xfId="0" applyNumberFormat="1" applyFont="1" applyFill="1" applyBorder="1" applyAlignment="1">
      <alignment vertical="center" wrapText="1"/>
    </xf>
    <xf numFmtId="44" fontId="1" fillId="0" borderId="16" xfId="0" applyNumberFormat="1" applyFont="1" applyFill="1" applyBorder="1" applyAlignment="1">
      <alignment vertical="center" wrapText="1"/>
    </xf>
    <xf numFmtId="169" fontId="3" fillId="0" borderId="0" xfId="0" applyFont="1" applyFill="1" applyBorder="1" applyAlignment="1">
      <alignment vertical="center" wrapText="1"/>
    </xf>
    <xf numFmtId="8" fontId="1" fillId="0" borderId="0" xfId="0" applyNumberFormat="1" applyFont="1" applyFill="1" applyBorder="1" applyAlignment="1">
      <alignment horizontal="right" vertical="center" wrapText="1"/>
    </xf>
    <xf numFmtId="165" fontId="3" fillId="0" borderId="0" xfId="0" applyNumberFormat="1" applyFont="1" applyFill="1" applyBorder="1" applyAlignment="1">
      <alignment vertical="center"/>
    </xf>
    <xf numFmtId="165" fontId="3" fillId="0" borderId="0" xfId="0" applyNumberFormat="1" applyFont="1" applyFill="1" applyBorder="1" applyAlignment="1">
      <alignment vertical="center" wrapText="1"/>
    </xf>
    <xf numFmtId="169" fontId="1" fillId="0" borderId="0" xfId="0" applyFont="1" applyFill="1" applyBorder="1" applyAlignment="1">
      <alignment horizontal="right" vertical="center" wrapText="1"/>
    </xf>
    <xf numFmtId="169" fontId="1" fillId="0" borderId="0" xfId="0"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79" fontId="3" fillId="0" borderId="15" xfId="0" applyNumberFormat="1" applyFont="1" applyFill="1" applyBorder="1" applyAlignment="1">
      <alignment horizontal="center" vertical="center" wrapText="1"/>
    </xf>
    <xf numFmtId="169" fontId="1" fillId="0" borderId="0" xfId="0" applyFont="1" applyFill="1" applyBorder="1" applyAlignment="1">
      <alignment horizontal="left" vertical="center" wrapText="1"/>
    </xf>
    <xf numFmtId="165" fontId="3" fillId="0" borderId="0" xfId="0" applyNumberFormat="1" applyFont="1" applyFill="1" applyBorder="1" applyAlignment="1">
      <alignment horizontal="right" vertical="center"/>
    </xf>
    <xf numFmtId="179" fontId="3" fillId="0" borderId="15" xfId="0" applyNumberFormat="1" applyFont="1" applyFill="1" applyBorder="1" applyAlignment="1">
      <alignment horizontal="right" vertical="center"/>
    </xf>
    <xf numFmtId="44" fontId="3" fillId="0" borderId="15" xfId="0" applyNumberFormat="1" applyFont="1" applyFill="1" applyBorder="1" applyAlignment="1">
      <alignment horizontal="right" vertical="center"/>
    </xf>
    <xf numFmtId="179" fontId="3" fillId="0" borderId="17" xfId="0" applyNumberFormat="1" applyFont="1" applyFill="1" applyBorder="1" applyAlignment="1">
      <alignment vertical="center"/>
    </xf>
    <xf numFmtId="44" fontId="3" fillId="0" borderId="17" xfId="0" applyNumberFormat="1" applyFont="1" applyFill="1" applyBorder="1" applyAlignment="1">
      <alignment vertical="center"/>
    </xf>
    <xf numFmtId="177" fontId="1" fillId="0" borderId="16" xfId="0" applyNumberFormat="1" applyFont="1" applyFill="1" applyBorder="1" applyAlignment="1">
      <alignment vertical="center" wrapText="1"/>
    </xf>
    <xf numFmtId="8" fontId="1" fillId="0" borderId="1" xfId="0" applyNumberFormat="1" applyFont="1" applyFill="1" applyBorder="1" applyAlignment="1">
      <alignment horizontal="right" vertical="center" wrapText="1"/>
    </xf>
    <xf numFmtId="169" fontId="1" fillId="0" borderId="1" xfId="0" applyFont="1" applyFill="1" applyBorder="1" applyAlignment="1">
      <alignment vertical="center" wrapText="1"/>
    </xf>
    <xf numFmtId="179" fontId="35" fillId="0" borderId="15" xfId="0" applyNumberFormat="1" applyFont="1" applyFill="1" applyBorder="1" applyAlignment="1">
      <alignment vertical="center"/>
    </xf>
    <xf numFmtId="165" fontId="3" fillId="0" borderId="1" xfId="0" applyNumberFormat="1" applyFont="1" applyFill="1" applyBorder="1" applyAlignment="1">
      <alignment vertical="center"/>
    </xf>
    <xf numFmtId="169" fontId="1" fillId="0" borderId="26" xfId="0" applyFont="1" applyFill="1" applyBorder="1"/>
    <xf numFmtId="1" fontId="3" fillId="0" borderId="24" xfId="0" applyNumberFormat="1" applyFont="1" applyFill="1" applyBorder="1" applyAlignment="1">
      <alignment horizontal="justify" vertical="center"/>
    </xf>
    <xf numFmtId="169" fontId="1" fillId="0" borderId="26" xfId="0" applyFont="1" applyFill="1" applyBorder="1" applyAlignment="1">
      <alignment horizontal="justify" vertical="center" wrapText="1"/>
    </xf>
    <xf numFmtId="169" fontId="1" fillId="0" borderId="15" xfId="0" applyFont="1" applyFill="1" applyBorder="1" applyAlignment="1">
      <alignment horizontal="justify" vertical="center" wrapText="1"/>
    </xf>
    <xf numFmtId="165" fontId="3" fillId="0" borderId="24" xfId="0" applyNumberFormat="1" applyFont="1" applyFill="1" applyBorder="1" applyAlignment="1">
      <alignment horizontal="justify" vertical="center" wrapText="1"/>
    </xf>
    <xf numFmtId="177" fontId="1" fillId="0" borderId="15" xfId="0" applyNumberFormat="1" applyFont="1" applyFill="1" applyBorder="1" applyAlignment="1">
      <alignment horizontal="justify" vertical="center" wrapText="1"/>
    </xf>
    <xf numFmtId="169" fontId="1" fillId="0" borderId="0" xfId="0" applyFont="1" applyFill="1" applyAlignment="1">
      <alignment horizontal="justify" vertical="center"/>
    </xf>
    <xf numFmtId="169" fontId="3" fillId="0" borderId="20" xfId="0" applyFont="1" applyFill="1" applyBorder="1" applyAlignment="1">
      <alignment vertical="center"/>
    </xf>
    <xf numFmtId="169" fontId="1" fillId="0" borderId="18" xfId="0" applyFont="1" applyFill="1" applyBorder="1" applyAlignment="1">
      <alignment vertical="center" wrapText="1"/>
    </xf>
    <xf numFmtId="165" fontId="3" fillId="0" borderId="18" xfId="0" applyNumberFormat="1" applyFont="1" applyFill="1" applyBorder="1" applyAlignment="1">
      <alignment vertical="center" wrapText="1"/>
    </xf>
    <xf numFmtId="177" fontId="1" fillId="0" borderId="22" xfId="0" applyNumberFormat="1" applyFont="1" applyFill="1" applyBorder="1" applyAlignment="1">
      <alignment vertical="center" wrapText="1"/>
    </xf>
    <xf numFmtId="44" fontId="3" fillId="0" borderId="18" xfId="0" applyNumberFormat="1" applyFont="1" applyFill="1" applyBorder="1" applyAlignment="1">
      <alignment vertical="center"/>
    </xf>
    <xf numFmtId="44" fontId="1" fillId="0" borderId="22" xfId="0" applyNumberFormat="1" applyFont="1" applyFill="1" applyBorder="1"/>
    <xf numFmtId="44" fontId="1" fillId="0" borderId="29" xfId="0" applyNumberFormat="1" applyFont="1" applyFill="1" applyBorder="1"/>
    <xf numFmtId="169" fontId="3" fillId="0" borderId="15" xfId="0" applyFont="1" applyFill="1" applyBorder="1" applyAlignment="1">
      <alignment horizontal="center" vertical="center" wrapText="1"/>
    </xf>
    <xf numFmtId="9" fontId="3" fillId="0" borderId="17" xfId="0" applyNumberFormat="1" applyFont="1" applyFill="1" applyBorder="1" applyAlignment="1">
      <alignment horizontal="center" vertical="center"/>
    </xf>
    <xf numFmtId="1" fontId="3" fillId="0" borderId="21" xfId="0" applyNumberFormat="1" applyFont="1" applyFill="1" applyBorder="1" applyAlignment="1">
      <alignment horizontal="right" vertical="top"/>
    </xf>
    <xf numFmtId="169" fontId="1" fillId="0" borderId="16" xfId="0" applyFont="1" applyFill="1" applyBorder="1" applyAlignment="1">
      <alignment horizontal="right" vertical="center" wrapText="1"/>
    </xf>
    <xf numFmtId="165" fontId="3" fillId="0" borderId="16" xfId="0" applyNumberFormat="1" applyFont="1" applyFill="1" applyBorder="1" applyAlignment="1">
      <alignment vertical="center" wrapText="1"/>
    </xf>
    <xf numFmtId="169" fontId="1" fillId="0" borderId="15" xfId="0" applyFont="1" applyFill="1" applyBorder="1"/>
    <xf numFmtId="169" fontId="1" fillId="0" borderId="24" xfId="0" applyFont="1" applyFill="1" applyBorder="1"/>
    <xf numFmtId="179" fontId="1" fillId="0" borderId="15" xfId="0" applyNumberFormat="1" applyFont="1" applyFill="1" applyBorder="1" applyAlignment="1">
      <alignment vertical="center"/>
    </xf>
    <xf numFmtId="169" fontId="1" fillId="0" borderId="26" xfId="0" applyFont="1" applyFill="1" applyBorder="1" applyAlignment="1">
      <alignment vertical="center"/>
    </xf>
    <xf numFmtId="179" fontId="3" fillId="0" borderId="15" xfId="0" applyNumberFormat="1" applyFont="1" applyFill="1" applyBorder="1" applyAlignment="1">
      <alignment vertical="center" wrapText="1"/>
    </xf>
    <xf numFmtId="165" fontId="1" fillId="0" borderId="17" xfId="0" applyNumberFormat="1" applyFont="1" applyFill="1" applyBorder="1" applyAlignment="1">
      <alignment vertical="center" wrapText="1"/>
    </xf>
    <xf numFmtId="165" fontId="3" fillId="0" borderId="17" xfId="0" applyNumberFormat="1" applyFont="1" applyFill="1" applyBorder="1" applyAlignment="1">
      <alignment horizontal="right" vertical="center"/>
    </xf>
    <xf numFmtId="177" fontId="3" fillId="0" borderId="17" xfId="0" applyNumberFormat="1" applyFont="1" applyFill="1" applyBorder="1" applyAlignment="1">
      <alignment horizontal="right" vertical="center"/>
    </xf>
    <xf numFmtId="44" fontId="3" fillId="0" borderId="17" xfId="0" applyNumberFormat="1" applyFont="1" applyFill="1" applyBorder="1" applyAlignment="1">
      <alignment horizontal="right" vertical="center"/>
    </xf>
    <xf numFmtId="165" fontId="1" fillId="0" borderId="0" xfId="0" applyNumberFormat="1" applyFont="1" applyFill="1" applyBorder="1" applyAlignment="1">
      <alignment vertical="center" wrapText="1"/>
    </xf>
    <xf numFmtId="177" fontId="3" fillId="0" borderId="0" xfId="0" applyNumberFormat="1" applyFont="1" applyFill="1" applyBorder="1" applyAlignment="1">
      <alignment vertical="center"/>
    </xf>
    <xf numFmtId="44" fontId="1" fillId="0" borderId="0" xfId="0" applyNumberFormat="1" applyFont="1" applyFill="1" applyAlignment="1">
      <alignment vertical="center" wrapText="1"/>
    </xf>
    <xf numFmtId="165" fontId="1" fillId="0" borderId="0" xfId="0" applyNumberFormat="1" applyFont="1" applyFill="1" applyAlignment="1">
      <alignment vertical="center"/>
    </xf>
    <xf numFmtId="177" fontId="1" fillId="0" borderId="0" xfId="0" applyNumberFormat="1" applyFont="1" applyFill="1" applyAlignment="1">
      <alignment vertical="center"/>
    </xf>
    <xf numFmtId="44" fontId="1" fillId="0" borderId="0" xfId="0" applyNumberFormat="1" applyFont="1" applyFill="1" applyAlignment="1">
      <alignment vertical="center"/>
    </xf>
    <xf numFmtId="169" fontId="1" fillId="0" borderId="27" xfId="0" applyNumberFormat="1" applyFont="1" applyBorder="1" applyAlignment="1">
      <alignment vertical="center"/>
    </xf>
    <xf numFmtId="165" fontId="3" fillId="0" borderId="24" xfId="0" applyNumberFormat="1" applyFont="1" applyBorder="1" applyAlignment="1">
      <alignment vertical="center"/>
    </xf>
    <xf numFmtId="165" fontId="3" fillId="3" borderId="24" xfId="0" applyNumberFormat="1" applyFont="1" applyFill="1" applyBorder="1" applyAlignment="1">
      <alignment vertical="center"/>
    </xf>
    <xf numFmtId="169" fontId="3" fillId="3" borderId="27" xfId="0" applyNumberFormat="1" applyFont="1" applyFill="1" applyBorder="1" applyAlignment="1">
      <alignment vertical="center"/>
    </xf>
    <xf numFmtId="169" fontId="0" fillId="0" borderId="31" xfId="0" applyBorder="1"/>
    <xf numFmtId="169" fontId="0" fillId="0" borderId="32" xfId="0" applyBorder="1"/>
    <xf numFmtId="169" fontId="0" fillId="0" borderId="33" xfId="0" applyBorder="1"/>
    <xf numFmtId="169" fontId="3" fillId="0" borderId="24" xfId="0" applyNumberFormat="1" applyFont="1" applyBorder="1" applyAlignment="1">
      <alignment vertical="center"/>
    </xf>
    <xf numFmtId="9" fontId="3" fillId="0" borderId="19" xfId="0" applyNumberFormat="1" applyFont="1" applyBorder="1" applyAlignment="1">
      <alignment vertical="center"/>
    </xf>
    <xf numFmtId="169" fontId="3" fillId="0" borderId="31" xfId="0" applyNumberFormat="1" applyFont="1" applyBorder="1" applyAlignment="1">
      <alignment vertical="center"/>
    </xf>
    <xf numFmtId="169" fontId="3" fillId="0" borderId="32" xfId="0" applyNumberFormat="1" applyFont="1" applyBorder="1" applyAlignment="1">
      <alignment vertical="center"/>
    </xf>
    <xf numFmtId="9" fontId="3" fillId="0" borderId="24" xfId="0" applyNumberFormat="1" applyFont="1" applyBorder="1" applyAlignment="1">
      <alignment vertical="center"/>
    </xf>
    <xf numFmtId="169" fontId="0" fillId="0" borderId="0" xfId="0" applyBorder="1"/>
    <xf numFmtId="165" fontId="1" fillId="0" borderId="0" xfId="0" applyNumberFormat="1" applyFont="1" applyAlignment="1">
      <alignment horizontal="center" vertical="center"/>
    </xf>
    <xf numFmtId="169" fontId="3" fillId="0" borderId="16" xfId="0" applyFont="1" applyBorder="1" applyAlignment="1">
      <alignment vertical="center" wrapText="1"/>
    </xf>
    <xf numFmtId="169" fontId="1" fillId="0" borderId="16" xfId="0" applyFont="1" applyBorder="1" applyAlignment="1">
      <alignment horizontal="right" vertical="center" wrapText="1"/>
    </xf>
    <xf numFmtId="165" fontId="1" fillId="0" borderId="16" xfId="0" applyNumberFormat="1" applyFont="1" applyBorder="1" applyAlignment="1">
      <alignment horizontal="right" vertical="center" wrapText="1"/>
    </xf>
    <xf numFmtId="169" fontId="34" fillId="0" borderId="26" xfId="0" applyFont="1" applyBorder="1" applyAlignment="1">
      <alignment vertical="center" wrapText="1"/>
    </xf>
    <xf numFmtId="165" fontId="3" fillId="0" borderId="15" xfId="0" quotePrefix="1" applyNumberFormat="1" applyFont="1" applyFill="1" applyBorder="1" applyAlignment="1">
      <alignment vertical="center"/>
    </xf>
    <xf numFmtId="180" fontId="3" fillId="0" borderId="19" xfId="0" applyNumberFormat="1" applyFont="1" applyFill="1" applyBorder="1" applyAlignment="1">
      <alignment horizontal="right" vertical="center"/>
    </xf>
    <xf numFmtId="165" fontId="3" fillId="0" borderId="17" xfId="0" quotePrefix="1" applyNumberFormat="1" applyFont="1" applyFill="1" applyBorder="1" applyAlignment="1">
      <alignment vertical="center"/>
    </xf>
    <xf numFmtId="165" fontId="1" fillId="0" borderId="17" xfId="0" applyNumberFormat="1" applyFont="1" applyFill="1" applyBorder="1" applyAlignment="1">
      <alignment horizontal="right" vertical="center" wrapText="1"/>
    </xf>
    <xf numFmtId="8" fontId="1" fillId="0" borderId="16" xfId="0" applyNumberFormat="1" applyFont="1" applyBorder="1" applyAlignment="1">
      <alignment horizontal="right" vertical="center" wrapText="1"/>
    </xf>
    <xf numFmtId="169" fontId="3" fillId="0" borderId="16" xfId="0" applyFont="1" applyBorder="1" applyAlignment="1">
      <alignment horizontal="right" vertical="center" wrapText="1"/>
    </xf>
    <xf numFmtId="169" fontId="3" fillId="0" borderId="29" xfId="0" applyFont="1" applyFill="1" applyBorder="1" applyAlignment="1">
      <alignment vertical="center"/>
    </xf>
    <xf numFmtId="169" fontId="3" fillId="0" borderId="26" xfId="0" applyFont="1" applyBorder="1" applyAlignment="1">
      <alignment horizontal="center" vertical="center"/>
    </xf>
    <xf numFmtId="169" fontId="6" fillId="0" borderId="20" xfId="0" applyFont="1" applyBorder="1" applyAlignment="1">
      <alignment vertical="center" wrapText="1"/>
    </xf>
    <xf numFmtId="8" fontId="3" fillId="0" borderId="15" xfId="0" applyNumberFormat="1" applyFont="1" applyFill="1" applyBorder="1" applyAlignment="1">
      <alignment vertical="center" wrapText="1"/>
    </xf>
    <xf numFmtId="169" fontId="3" fillId="5" borderId="0" xfId="0" applyFont="1" applyFill="1" applyAlignment="1">
      <alignment vertical="center"/>
    </xf>
    <xf numFmtId="169" fontId="3" fillId="0" borderId="17" xfId="0" applyFont="1" applyFill="1" applyBorder="1" applyAlignment="1">
      <alignment vertical="center"/>
    </xf>
    <xf numFmtId="169" fontId="6" fillId="0" borderId="16" xfId="0" applyFont="1" applyBorder="1" applyAlignment="1">
      <alignment vertical="center" wrapText="1"/>
    </xf>
    <xf numFmtId="169" fontId="3" fillId="0" borderId="15" xfId="0" applyFont="1" applyBorder="1" applyAlignment="1">
      <alignment horizontal="right" vertical="center"/>
    </xf>
    <xf numFmtId="169" fontId="6" fillId="0" borderId="20" xfId="0" applyFont="1" applyBorder="1" applyAlignment="1">
      <alignment horizontal="left" vertical="center"/>
    </xf>
    <xf numFmtId="169" fontId="6" fillId="0" borderId="26" xfId="0" applyFont="1" applyBorder="1" applyAlignment="1">
      <alignment horizontal="left" vertical="center"/>
    </xf>
    <xf numFmtId="169" fontId="1" fillId="0" borderId="20" xfId="0" applyFont="1" applyBorder="1" applyAlignment="1">
      <alignment vertical="center" wrapText="1"/>
    </xf>
    <xf numFmtId="180" fontId="3" fillId="0" borderId="0" xfId="0" applyNumberFormat="1" applyFont="1" applyBorder="1" applyAlignment="1">
      <alignment horizontal="right" vertical="center"/>
    </xf>
    <xf numFmtId="169" fontId="3" fillId="2" borderId="15" xfId="0" applyFont="1" applyFill="1" applyBorder="1" applyAlignment="1">
      <alignment horizontal="center" vertical="center" wrapText="1"/>
    </xf>
    <xf numFmtId="9" fontId="3" fillId="2" borderId="16" xfId="0" applyNumberFormat="1" applyFont="1" applyFill="1" applyBorder="1" applyAlignment="1">
      <alignment horizontal="center" vertical="center" wrapText="1"/>
    </xf>
    <xf numFmtId="9" fontId="3" fillId="2" borderId="15" xfId="0" applyNumberFormat="1" applyFont="1" applyFill="1" applyBorder="1" applyAlignment="1">
      <alignment horizontal="center" vertical="center" wrapText="1"/>
    </xf>
    <xf numFmtId="165" fontId="1" fillId="2" borderId="15" xfId="0" applyNumberFormat="1" applyFont="1" applyFill="1" applyBorder="1" applyAlignment="1">
      <alignment horizontal="right" vertical="center" wrapText="1"/>
    </xf>
    <xf numFmtId="165" fontId="3" fillId="0" borderId="17" xfId="0" applyNumberFormat="1" applyFont="1" applyBorder="1" applyAlignment="1">
      <alignment horizontal="right" vertical="center" wrapText="1"/>
    </xf>
    <xf numFmtId="1" fontId="3" fillId="0" borderId="19" xfId="0" applyNumberFormat="1" applyFont="1" applyBorder="1" applyAlignment="1">
      <alignment horizontal="right" vertical="center"/>
    </xf>
    <xf numFmtId="169" fontId="6" fillId="0" borderId="26" xfId="0" applyFont="1" applyBorder="1" applyAlignment="1">
      <alignment vertical="center"/>
    </xf>
    <xf numFmtId="169" fontId="6" fillId="0" borderId="15" xfId="0" applyFont="1" applyBorder="1" applyAlignment="1">
      <alignment vertical="center"/>
    </xf>
    <xf numFmtId="169" fontId="3" fillId="0" borderId="25" xfId="0" applyFont="1" applyFill="1" applyBorder="1" applyAlignment="1">
      <alignment vertical="center" wrapText="1"/>
    </xf>
    <xf numFmtId="169" fontId="3" fillId="2" borderId="16" xfId="0" applyFont="1" applyFill="1" applyBorder="1" applyAlignment="1">
      <alignment horizontal="center" vertical="center" wrapText="1"/>
    </xf>
    <xf numFmtId="169" fontId="3" fillId="2" borderId="20" xfId="0" applyFont="1" applyFill="1" applyBorder="1" applyAlignment="1">
      <alignment horizontal="left" vertical="center"/>
    </xf>
    <xf numFmtId="169" fontId="3" fillId="2" borderId="16" xfId="0" applyFont="1" applyFill="1" applyBorder="1" applyAlignment="1">
      <alignment vertical="center" wrapText="1"/>
    </xf>
    <xf numFmtId="165" fontId="3" fillId="2" borderId="16" xfId="0" applyNumberFormat="1" applyFont="1" applyFill="1" applyBorder="1" applyAlignment="1">
      <alignment vertical="center"/>
    </xf>
    <xf numFmtId="165" fontId="3" fillId="0" borderId="23" xfId="0" quotePrefix="1" applyNumberFormat="1" applyFont="1" applyBorder="1" applyAlignment="1">
      <alignment vertical="center"/>
    </xf>
    <xf numFmtId="165" fontId="3" fillId="0" borderId="0" xfId="0" quotePrefix="1" applyNumberFormat="1" applyFont="1" applyBorder="1" applyAlignment="1">
      <alignment vertical="center"/>
    </xf>
    <xf numFmtId="165" fontId="1" fillId="0" borderId="18" xfId="0" applyNumberFormat="1" applyFont="1" applyBorder="1" applyAlignment="1">
      <alignment vertical="center"/>
    </xf>
    <xf numFmtId="169" fontId="3" fillId="0" borderId="20" xfId="0" applyFont="1" applyBorder="1" applyAlignment="1">
      <alignment vertical="center"/>
    </xf>
    <xf numFmtId="165" fontId="3" fillId="0" borderId="18" xfId="0" applyNumberFormat="1" applyFont="1" applyBorder="1" applyAlignment="1">
      <alignment vertical="center"/>
    </xf>
    <xf numFmtId="169" fontId="6" fillId="0" borderId="15" xfId="0" applyFont="1" applyBorder="1" applyAlignment="1">
      <alignment vertical="center" wrapText="1"/>
    </xf>
    <xf numFmtId="8" fontId="3" fillId="0" borderId="15" xfId="0" applyNumberFormat="1" applyFont="1" applyBorder="1" applyAlignment="1">
      <alignment vertical="center" wrapText="1"/>
    </xf>
    <xf numFmtId="169" fontId="3" fillId="0" borderId="15" xfId="0" applyFont="1" applyBorder="1" applyAlignment="1">
      <alignment horizontal="center" vertical="center"/>
    </xf>
    <xf numFmtId="1" fontId="3" fillId="0" borderId="27" xfId="0" applyNumberFormat="1" applyFont="1" applyBorder="1" applyAlignment="1">
      <alignment horizontal="right" vertical="center"/>
    </xf>
    <xf numFmtId="8" fontId="1" fillId="0" borderId="24" xfId="0" applyNumberFormat="1" applyFont="1" applyBorder="1" applyAlignment="1">
      <alignment horizontal="right" vertical="center" wrapText="1"/>
    </xf>
    <xf numFmtId="165" fontId="3" fillId="0" borderId="26" xfId="0" quotePrefix="1" applyNumberFormat="1" applyFont="1" applyBorder="1" applyAlignment="1">
      <alignment vertical="center"/>
    </xf>
    <xf numFmtId="8" fontId="1" fillId="0" borderId="24" xfId="0" applyNumberFormat="1" applyFont="1" applyBorder="1" applyAlignment="1">
      <alignment vertical="center" wrapText="1"/>
    </xf>
    <xf numFmtId="169" fontId="1" fillId="0" borderId="24" xfId="0" applyFont="1" applyBorder="1" applyAlignment="1">
      <alignment vertical="center" wrapText="1"/>
    </xf>
    <xf numFmtId="169" fontId="1" fillId="0" borderId="24" xfId="0" applyFont="1" applyBorder="1" applyAlignment="1">
      <alignment horizontal="right" vertical="center" wrapText="1"/>
    </xf>
    <xf numFmtId="165" fontId="3" fillId="0" borderId="26" xfId="0" applyNumberFormat="1" applyFont="1" applyBorder="1" applyAlignment="1">
      <alignment horizontal="right" vertical="center" wrapText="1"/>
    </xf>
    <xf numFmtId="169" fontId="1" fillId="0" borderId="19" xfId="0" applyFont="1" applyBorder="1" applyAlignment="1">
      <alignment vertical="center" wrapText="1"/>
    </xf>
    <xf numFmtId="165" fontId="3" fillId="0" borderId="17" xfId="0" applyNumberFormat="1" applyFont="1" applyBorder="1" applyAlignment="1">
      <alignment horizontal="right" vertical="center"/>
    </xf>
    <xf numFmtId="165" fontId="3" fillId="0" borderId="0" xfId="0" applyNumberFormat="1" applyFont="1" applyBorder="1" applyAlignment="1">
      <alignment vertical="center"/>
    </xf>
    <xf numFmtId="165" fontId="3" fillId="0" borderId="16" xfId="0" applyNumberFormat="1" applyFont="1" applyFill="1" applyBorder="1" applyAlignment="1">
      <alignment vertical="center"/>
    </xf>
    <xf numFmtId="165" fontId="1" fillId="0" borderId="17" xfId="0" applyNumberFormat="1" applyFont="1" applyFill="1" applyBorder="1" applyAlignment="1">
      <alignment vertical="center"/>
    </xf>
    <xf numFmtId="169" fontId="0" fillId="0" borderId="34" xfId="0" applyBorder="1"/>
    <xf numFmtId="169" fontId="0" fillId="0" borderId="15" xfId="0" applyBorder="1"/>
    <xf numFmtId="169" fontId="0" fillId="0" borderId="16" xfId="0" applyBorder="1"/>
    <xf numFmtId="1" fontId="3" fillId="0" borderId="35" xfId="0" applyNumberFormat="1" applyFont="1" applyBorder="1" applyAlignment="1">
      <alignment horizontal="right" vertical="center" wrapText="1"/>
    </xf>
    <xf numFmtId="169" fontId="1" fillId="0" borderId="36" xfId="0" applyFont="1" applyBorder="1" applyAlignment="1">
      <alignment horizontal="left" vertical="center" wrapText="1"/>
    </xf>
    <xf numFmtId="169" fontId="1" fillId="0" borderId="37" xfId="0" applyFont="1" applyBorder="1" applyAlignment="1">
      <alignment vertical="center" wrapText="1"/>
    </xf>
    <xf numFmtId="169" fontId="1" fillId="0" borderId="38" xfId="0" applyFont="1" applyBorder="1" applyAlignment="1">
      <alignment vertical="center" wrapText="1"/>
    </xf>
    <xf numFmtId="169" fontId="1" fillId="0" borderId="39" xfId="0" applyFont="1" applyBorder="1" applyAlignment="1">
      <alignment vertical="center" wrapText="1"/>
    </xf>
    <xf numFmtId="1" fontId="3" fillId="0" borderId="34" xfId="0" applyNumberFormat="1" applyFont="1" applyBorder="1" applyAlignment="1">
      <alignment horizontal="right" vertical="center" wrapText="1"/>
    </xf>
    <xf numFmtId="169" fontId="1" fillId="0" borderId="40" xfId="0" applyFont="1" applyBorder="1" applyAlignment="1">
      <alignment vertical="center" wrapText="1"/>
    </xf>
    <xf numFmtId="169" fontId="1" fillId="0" borderId="40" xfId="0" applyFont="1" applyBorder="1" applyAlignment="1">
      <alignment horizontal="center" vertical="center" wrapText="1"/>
    </xf>
    <xf numFmtId="1" fontId="3" fillId="0" borderId="41" xfId="0" applyNumberFormat="1" applyFont="1" applyBorder="1" applyAlignment="1">
      <alignment horizontal="right" vertical="center" wrapText="1"/>
    </xf>
    <xf numFmtId="169" fontId="1" fillId="0" borderId="42" xfId="0" applyFont="1" applyBorder="1" applyAlignment="1">
      <alignment horizontal="left" vertical="center" wrapText="1"/>
    </xf>
    <xf numFmtId="169" fontId="1" fillId="0" borderId="43" xfId="0" applyFont="1" applyBorder="1" applyAlignment="1">
      <alignment horizontal="right" vertical="center" wrapText="1"/>
    </xf>
    <xf numFmtId="169" fontId="1" fillId="0" borderId="44" xfId="0" applyFont="1" applyBorder="1" applyAlignment="1">
      <alignment vertical="center" wrapText="1"/>
    </xf>
    <xf numFmtId="169" fontId="1" fillId="0" borderId="45" xfId="0" applyFont="1" applyBorder="1" applyAlignment="1">
      <alignment vertical="center" wrapText="1"/>
    </xf>
    <xf numFmtId="165" fontId="3" fillId="0" borderId="38" xfId="0" applyNumberFormat="1" applyFont="1" applyBorder="1" applyAlignment="1">
      <alignment horizontal="center" vertical="center" wrapText="1"/>
    </xf>
    <xf numFmtId="169" fontId="3" fillId="0" borderId="34" xfId="0" applyFont="1" applyBorder="1" applyAlignment="1">
      <alignment horizontal="right" vertical="center"/>
    </xf>
    <xf numFmtId="169" fontId="1" fillId="0" borderId="47" xfId="0" applyFont="1" applyBorder="1" applyAlignment="1">
      <alignment vertical="center"/>
    </xf>
    <xf numFmtId="169" fontId="1" fillId="0" borderId="40" xfId="0" applyFont="1" applyBorder="1" applyAlignment="1">
      <alignment vertical="center"/>
    </xf>
    <xf numFmtId="165" fontId="3" fillId="0" borderId="40" xfId="0" applyNumberFormat="1" applyFont="1" applyBorder="1" applyAlignment="1">
      <alignment vertical="center"/>
    </xf>
    <xf numFmtId="165" fontId="3" fillId="0" borderId="40" xfId="0" applyNumberFormat="1" applyFont="1" applyBorder="1" applyAlignment="1">
      <alignment horizontal="right" vertical="center"/>
    </xf>
    <xf numFmtId="165" fontId="1" fillId="0" borderId="40" xfId="0" applyNumberFormat="1" applyFont="1" applyBorder="1" applyAlignment="1">
      <alignment vertical="center"/>
    </xf>
    <xf numFmtId="165" fontId="3" fillId="0" borderId="40" xfId="0" applyNumberFormat="1" applyFont="1" applyBorder="1" applyAlignment="1">
      <alignment horizontal="right" vertical="center" wrapText="1"/>
    </xf>
    <xf numFmtId="169" fontId="3" fillId="0" borderId="48" xfId="0" applyFont="1" applyBorder="1" applyAlignment="1">
      <alignment horizontal="right" vertical="center"/>
    </xf>
    <xf numFmtId="169" fontId="1" fillId="0" borderId="46" xfId="0" applyFont="1" applyBorder="1" applyAlignment="1">
      <alignment vertical="center"/>
    </xf>
    <xf numFmtId="169" fontId="3" fillId="0" borderId="41" xfId="0" applyFont="1" applyBorder="1" applyAlignment="1">
      <alignment horizontal="right" vertical="center"/>
    </xf>
    <xf numFmtId="169" fontId="3" fillId="0" borderId="43" xfId="0" applyFont="1" applyFill="1" applyBorder="1" applyAlignment="1">
      <alignment vertical="center"/>
    </xf>
    <xf numFmtId="165" fontId="1" fillId="0" borderId="43" xfId="0" applyNumberFormat="1" applyFont="1" applyBorder="1" applyAlignment="1">
      <alignment vertical="center"/>
    </xf>
    <xf numFmtId="169" fontId="1" fillId="0" borderId="43" xfId="0" applyFont="1" applyBorder="1" applyAlignment="1">
      <alignment vertical="center"/>
    </xf>
    <xf numFmtId="169" fontId="1" fillId="0" borderId="49" xfId="0" applyFont="1" applyBorder="1" applyAlignment="1">
      <alignment vertical="center"/>
    </xf>
    <xf numFmtId="169" fontId="3" fillId="0" borderId="38" xfId="0" applyNumberFormat="1" applyFont="1" applyBorder="1" applyAlignment="1">
      <alignment horizontal="center" vertical="center" wrapText="1"/>
    </xf>
    <xf numFmtId="166" fontId="3" fillId="0" borderId="50" xfId="3" applyNumberFormat="1" applyFont="1" applyBorder="1" applyAlignment="1">
      <alignment horizontal="center" vertical="center"/>
    </xf>
    <xf numFmtId="180" fontId="3" fillId="0" borderId="52" xfId="0" applyNumberFormat="1" applyFont="1" applyBorder="1" applyAlignment="1">
      <alignment horizontal="right" vertical="center"/>
    </xf>
    <xf numFmtId="4" fontId="3" fillId="0" borderId="53" xfId="0" applyNumberFormat="1" applyFont="1" applyBorder="1" applyAlignment="1">
      <alignment vertical="center"/>
    </xf>
    <xf numFmtId="180" fontId="3" fillId="0" borderId="34" xfId="0" applyNumberFormat="1" applyFont="1" applyBorder="1" applyAlignment="1">
      <alignment horizontal="right" vertical="center"/>
    </xf>
    <xf numFmtId="165" fontId="3" fillId="0" borderId="50" xfId="0" applyNumberFormat="1" applyFont="1" applyBorder="1" applyAlignment="1">
      <alignment vertical="center"/>
    </xf>
    <xf numFmtId="169" fontId="0" fillId="0" borderId="40" xfId="0" applyBorder="1"/>
    <xf numFmtId="180" fontId="3" fillId="3" borderId="48" xfId="0" applyNumberFormat="1" applyFont="1" applyFill="1" applyBorder="1" applyAlignment="1">
      <alignment horizontal="right" vertical="center"/>
    </xf>
    <xf numFmtId="165" fontId="3" fillId="0" borderId="46" xfId="0" applyNumberFormat="1" applyFont="1" applyBorder="1" applyAlignment="1">
      <alignment vertical="center"/>
    </xf>
    <xf numFmtId="169" fontId="3" fillId="3" borderId="51" xfId="0" applyNumberFormat="1" applyFont="1" applyFill="1" applyBorder="1" applyAlignment="1">
      <alignment vertical="center"/>
    </xf>
    <xf numFmtId="169" fontId="3" fillId="0" borderId="50" xfId="0" applyNumberFormat="1" applyFont="1" applyBorder="1" applyAlignment="1">
      <alignment vertical="center"/>
    </xf>
    <xf numFmtId="180" fontId="3" fillId="0" borderId="48" xfId="0" applyNumberFormat="1" applyFont="1" applyBorder="1" applyAlignment="1">
      <alignment horizontal="right" vertical="center"/>
    </xf>
    <xf numFmtId="169" fontId="3" fillId="0" borderId="51" xfId="0" applyNumberFormat="1" applyFont="1" applyBorder="1" applyAlignment="1">
      <alignment vertical="center"/>
    </xf>
    <xf numFmtId="180" fontId="3" fillId="0" borderId="54" xfId="0" applyNumberFormat="1" applyFont="1" applyBorder="1" applyAlignment="1">
      <alignment horizontal="right" vertical="center"/>
    </xf>
    <xf numFmtId="169" fontId="1" fillId="0" borderId="55" xfId="0" applyFont="1" applyFill="1" applyBorder="1" applyAlignment="1">
      <alignment vertical="center"/>
    </xf>
    <xf numFmtId="165" fontId="3" fillId="0" borderId="50" xfId="0" applyNumberFormat="1" applyFont="1" applyBorder="1" applyAlignment="1">
      <alignment horizontal="right" vertical="center"/>
    </xf>
    <xf numFmtId="4" fontId="1" fillId="0" borderId="51" xfId="0" applyNumberFormat="1" applyFont="1" applyBorder="1" applyAlignment="1">
      <alignment vertical="center"/>
    </xf>
    <xf numFmtId="4" fontId="3" fillId="0" borderId="50" xfId="0" applyNumberFormat="1" applyFont="1" applyBorder="1" applyAlignment="1">
      <alignment vertical="center"/>
    </xf>
    <xf numFmtId="9" fontId="3" fillId="0" borderId="51" xfId="0" applyNumberFormat="1" applyFont="1" applyBorder="1" applyAlignment="1">
      <alignment vertical="center"/>
    </xf>
    <xf numFmtId="9" fontId="3" fillId="0" borderId="50" xfId="0" applyNumberFormat="1" applyFont="1" applyBorder="1" applyAlignment="1">
      <alignment vertical="center"/>
    </xf>
    <xf numFmtId="169" fontId="3" fillId="0" borderId="50" xfId="0" applyNumberFormat="1" applyFont="1" applyBorder="1" applyAlignment="1">
      <alignment horizontal="center" vertical="center" wrapText="1"/>
    </xf>
    <xf numFmtId="169" fontId="3" fillId="0" borderId="51" xfId="0" applyNumberFormat="1" applyFont="1" applyBorder="1" applyAlignment="1">
      <alignment horizontal="center" vertical="center"/>
    </xf>
    <xf numFmtId="4" fontId="1" fillId="0" borderId="50" xfId="0" applyNumberFormat="1" applyFont="1" applyBorder="1" applyAlignment="1">
      <alignment vertical="center"/>
    </xf>
    <xf numFmtId="169" fontId="1" fillId="0" borderId="50" xfId="0" applyNumberFormat="1" applyFont="1" applyBorder="1" applyAlignment="1">
      <alignment vertical="center"/>
    </xf>
    <xf numFmtId="180" fontId="3" fillId="0" borderId="34" xfId="0" applyNumberFormat="1" applyFont="1" applyFill="1" applyBorder="1" applyAlignment="1">
      <alignment horizontal="right" vertical="center"/>
    </xf>
    <xf numFmtId="169" fontId="1" fillId="0" borderId="50" xfId="0" applyNumberFormat="1" applyFont="1" applyFill="1" applyBorder="1" applyAlignment="1">
      <alignment vertical="center"/>
    </xf>
    <xf numFmtId="4" fontId="3" fillId="0" borderId="51" xfId="0" applyNumberFormat="1" applyFont="1" applyBorder="1" applyAlignment="1">
      <alignment vertical="center"/>
    </xf>
    <xf numFmtId="1" fontId="3" fillId="0" borderId="34" xfId="0" applyNumberFormat="1" applyFont="1" applyBorder="1" applyAlignment="1">
      <alignment horizontal="right" vertical="center"/>
    </xf>
    <xf numFmtId="165" fontId="3" fillId="0" borderId="50" xfId="0" applyNumberFormat="1" applyFont="1" applyFill="1" applyBorder="1" applyAlignment="1">
      <alignment horizontal="center" vertical="center" wrapText="1"/>
    </xf>
    <xf numFmtId="169" fontId="1" fillId="0" borderId="51" xfId="0" applyNumberFormat="1" applyFont="1" applyBorder="1" applyAlignment="1">
      <alignment vertical="center"/>
    </xf>
    <xf numFmtId="165" fontId="3" fillId="0" borderId="50" xfId="0" applyNumberFormat="1" applyFont="1" applyBorder="1" applyAlignment="1">
      <alignment horizontal="center" vertical="center"/>
    </xf>
    <xf numFmtId="180" fontId="3" fillId="0" borderId="41" xfId="0" applyNumberFormat="1" applyFont="1" applyBorder="1" applyAlignment="1">
      <alignment horizontal="right" vertical="center"/>
    </xf>
    <xf numFmtId="169" fontId="1" fillId="0" borderId="42" xfId="0" applyNumberFormat="1" applyFont="1" applyBorder="1" applyAlignment="1">
      <alignment vertical="center" wrapText="1"/>
    </xf>
    <xf numFmtId="43" fontId="1" fillId="0" borderId="44" xfId="0" applyNumberFormat="1" applyFont="1" applyBorder="1" applyAlignment="1">
      <alignment vertical="center"/>
    </xf>
    <xf numFmtId="165" fontId="1" fillId="0" borderId="44" xfId="0" applyNumberFormat="1" applyFont="1" applyBorder="1" applyAlignment="1">
      <alignment vertical="center"/>
    </xf>
    <xf numFmtId="165" fontId="3" fillId="0" borderId="44" xfId="0" applyNumberFormat="1" applyFont="1" applyBorder="1" applyAlignment="1">
      <alignment vertical="center"/>
    </xf>
    <xf numFmtId="169" fontId="1" fillId="0" borderId="44" xfId="0" applyNumberFormat="1" applyFont="1" applyBorder="1" applyAlignment="1">
      <alignment vertical="center" wrapText="1"/>
    </xf>
    <xf numFmtId="169" fontId="1" fillId="0" borderId="49" xfId="0" applyNumberFormat="1" applyFont="1" applyBorder="1" applyAlignment="1">
      <alignment vertical="center" wrapText="1"/>
    </xf>
    <xf numFmtId="165" fontId="3" fillId="3" borderId="19" xfId="0" applyNumberFormat="1" applyFont="1" applyFill="1" applyBorder="1" applyAlignment="1">
      <alignment vertical="center"/>
    </xf>
    <xf numFmtId="169" fontId="0" fillId="0" borderId="17" xfId="0" applyBorder="1"/>
    <xf numFmtId="178" fontId="1" fillId="6" borderId="17" xfId="0" applyNumberFormat="1" applyFont="1" applyFill="1" applyBorder="1" applyAlignment="1">
      <alignment vertical="center" wrapText="1"/>
    </xf>
    <xf numFmtId="178" fontId="1" fillId="6" borderId="30" xfId="0" applyNumberFormat="1" applyFont="1" applyFill="1" applyBorder="1" applyAlignment="1">
      <alignment vertical="center" wrapText="1"/>
    </xf>
    <xf numFmtId="177" fontId="1" fillId="0" borderId="0" xfId="0" applyNumberFormat="1" applyFont="1" applyAlignment="1">
      <alignment vertical="center"/>
    </xf>
    <xf numFmtId="177" fontId="3" fillId="0" borderId="38" xfId="0" applyNumberFormat="1" applyFont="1" applyBorder="1" applyAlignment="1">
      <alignment horizontal="center" vertical="center" wrapText="1"/>
    </xf>
    <xf numFmtId="177" fontId="3" fillId="0" borderId="15" xfId="0" quotePrefix="1" applyNumberFormat="1" applyFont="1" applyBorder="1" applyAlignment="1">
      <alignment horizontal="center" vertical="center"/>
    </xf>
    <xf numFmtId="177" fontId="3" fillId="0" borderId="17" xfId="0" applyNumberFormat="1" applyFont="1" applyBorder="1" applyAlignment="1">
      <alignment horizontal="center" vertical="center"/>
    </xf>
    <xf numFmtId="177" fontId="3" fillId="0" borderId="26" xfId="0" applyNumberFormat="1" applyFont="1" applyBorder="1" applyAlignment="1">
      <alignment vertical="center"/>
    </xf>
    <xf numFmtId="177" fontId="3" fillId="0" borderId="25" xfId="0" applyNumberFormat="1" applyFont="1" applyBorder="1" applyAlignment="1">
      <alignment vertical="center"/>
    </xf>
    <xf numFmtId="177" fontId="3" fillId="3" borderId="17" xfId="0" applyNumberFormat="1" applyFont="1" applyFill="1" applyBorder="1" applyAlignment="1">
      <alignment vertical="center"/>
    </xf>
    <xf numFmtId="177" fontId="3" fillId="0" borderId="15" xfId="0" applyNumberFormat="1" applyFont="1" applyBorder="1" applyAlignment="1">
      <alignment vertical="center"/>
    </xf>
    <xf numFmtId="177" fontId="3" fillId="0" borderId="17" xfId="0" applyNumberFormat="1" applyFont="1" applyBorder="1" applyAlignment="1">
      <alignment vertical="center"/>
    </xf>
    <xf numFmtId="177" fontId="3" fillId="0" borderId="15" xfId="0" applyNumberFormat="1" applyFont="1" applyBorder="1" applyAlignment="1">
      <alignment horizontal="right" vertical="center"/>
    </xf>
    <xf numFmtId="177" fontId="1" fillId="0" borderId="17" xfId="0" applyNumberFormat="1" applyFont="1" applyBorder="1" applyAlignment="1">
      <alignment vertical="center"/>
    </xf>
    <xf numFmtId="177" fontId="3" fillId="0" borderId="15" xfId="0" applyNumberFormat="1" applyFont="1" applyBorder="1" applyAlignment="1">
      <alignment horizontal="center" vertical="center" wrapText="1"/>
    </xf>
    <xf numFmtId="177" fontId="3" fillId="0" borderId="16" xfId="0" applyNumberFormat="1" applyFont="1" applyBorder="1" applyAlignment="1">
      <alignment horizontal="center" vertical="center" wrapText="1"/>
    </xf>
    <xf numFmtId="177" fontId="1" fillId="0" borderId="15" xfId="0" applyNumberFormat="1" applyFont="1" applyBorder="1" applyAlignment="1">
      <alignment vertical="center"/>
    </xf>
    <xf numFmtId="177" fontId="1" fillId="0" borderId="26" xfId="0" applyNumberFormat="1" applyFont="1" applyBorder="1" applyAlignment="1">
      <alignment vertical="center"/>
    </xf>
    <xf numFmtId="177" fontId="3" fillId="0" borderId="15" xfId="0" applyNumberFormat="1" applyFont="1" applyBorder="1" applyAlignment="1">
      <alignment horizontal="center" vertical="center"/>
    </xf>
    <xf numFmtId="177" fontId="1" fillId="0" borderId="44" xfId="0" applyNumberFormat="1" applyFont="1" applyBorder="1" applyAlignment="1">
      <alignment vertical="center" wrapText="1"/>
    </xf>
    <xf numFmtId="165" fontId="3" fillId="6" borderId="15" xfId="0" quotePrefix="1" applyNumberFormat="1" applyFont="1" applyFill="1" applyBorder="1" applyAlignment="1">
      <alignment vertical="center"/>
    </xf>
    <xf numFmtId="177" fontId="3" fillId="0" borderId="16" xfId="0" applyNumberFormat="1" applyFont="1" applyBorder="1" applyAlignment="1">
      <alignment vertical="center"/>
    </xf>
    <xf numFmtId="177" fontId="0" fillId="0" borderId="15" xfId="0" applyNumberFormat="1" applyBorder="1"/>
    <xf numFmtId="9" fontId="3" fillId="0" borderId="15" xfId="3" applyNumberFormat="1" applyFont="1" applyFill="1" applyBorder="1" applyAlignment="1">
      <alignment horizontal="center" vertical="center"/>
    </xf>
    <xf numFmtId="4" fontId="1" fillId="0" borderId="0" xfId="0" applyNumberFormat="1" applyFont="1" applyFill="1" applyAlignment="1">
      <alignment vertical="center"/>
    </xf>
    <xf numFmtId="170" fontId="1" fillId="0" borderId="16" xfId="0" applyNumberFormat="1" applyFont="1" applyBorder="1" applyAlignment="1">
      <alignment vertical="center" wrapText="1"/>
    </xf>
    <xf numFmtId="181" fontId="1" fillId="0" borderId="26" xfId="0" applyNumberFormat="1" applyFont="1" applyBorder="1" applyAlignment="1">
      <alignment vertical="center" wrapText="1"/>
    </xf>
    <xf numFmtId="178" fontId="1" fillId="0" borderId="26" xfId="0" applyNumberFormat="1" applyFont="1" applyBorder="1" applyAlignment="1">
      <alignment vertical="center" wrapText="1"/>
    </xf>
    <xf numFmtId="178" fontId="1" fillId="0" borderId="25" xfId="0" applyNumberFormat="1" applyFont="1" applyBorder="1" applyAlignment="1">
      <alignment vertical="center" wrapText="1"/>
    </xf>
    <xf numFmtId="178" fontId="1" fillId="0" borderId="17" xfId="0" applyNumberFormat="1" applyFont="1" applyFill="1" applyBorder="1" applyAlignment="1">
      <alignment vertical="center" wrapText="1"/>
    </xf>
    <xf numFmtId="44" fontId="1" fillId="0" borderId="22" xfId="0" applyNumberFormat="1" applyFont="1" applyFill="1" applyBorder="1" applyAlignment="1">
      <alignment vertical="center" wrapText="1"/>
    </xf>
    <xf numFmtId="177" fontId="1" fillId="0" borderId="35" xfId="0" applyNumberFormat="1" applyFont="1" applyBorder="1" applyAlignment="1">
      <alignment vertical="center"/>
    </xf>
    <xf numFmtId="4" fontId="1" fillId="0" borderId="37" xfId="0" applyNumberFormat="1" applyFont="1" applyBorder="1" applyAlignment="1">
      <alignment vertical="center"/>
    </xf>
    <xf numFmtId="4" fontId="1" fillId="0" borderId="56" xfId="0" applyNumberFormat="1" applyFont="1" applyBorder="1" applyAlignment="1">
      <alignment vertical="center"/>
    </xf>
    <xf numFmtId="177" fontId="1" fillId="0" borderId="41" xfId="0" applyNumberFormat="1" applyFont="1" applyBorder="1" applyAlignment="1">
      <alignment vertical="center"/>
    </xf>
    <xf numFmtId="4" fontId="1" fillId="0" borderId="43" xfId="0" applyNumberFormat="1" applyFont="1" applyBorder="1" applyAlignment="1">
      <alignment vertical="center"/>
    </xf>
    <xf numFmtId="4" fontId="1" fillId="0" borderId="49" xfId="0" applyNumberFormat="1" applyFont="1" applyBorder="1" applyAlignment="1">
      <alignment vertical="center"/>
    </xf>
    <xf numFmtId="180" fontId="3" fillId="0" borderId="27" xfId="0" applyNumberFormat="1" applyFont="1" applyFill="1" applyBorder="1" applyAlignment="1">
      <alignment horizontal="right" vertical="center"/>
    </xf>
    <xf numFmtId="169" fontId="3" fillId="0" borderId="20" xfId="0" applyFont="1" applyFill="1" applyBorder="1" applyAlignment="1">
      <alignment vertical="center" wrapText="1"/>
    </xf>
    <xf numFmtId="166" fontId="3" fillId="0" borderId="15" xfId="0" applyNumberFormat="1" applyFont="1" applyBorder="1" applyAlignment="1">
      <alignment horizontal="center" vertical="center"/>
    </xf>
    <xf numFmtId="166" fontId="3" fillId="4" borderId="15" xfId="0" applyNumberFormat="1" applyFont="1" applyFill="1" applyBorder="1" applyAlignment="1">
      <alignment horizontal="center" vertical="center"/>
    </xf>
    <xf numFmtId="169" fontId="3" fillId="2" borderId="16" xfId="0" applyFont="1" applyFill="1" applyBorder="1" applyAlignment="1">
      <alignment horizontal="left" vertical="center"/>
    </xf>
    <xf numFmtId="165" fontId="3" fillId="2" borderId="16" xfId="0" applyNumberFormat="1" applyFont="1" applyFill="1" applyBorder="1" applyAlignment="1">
      <alignment horizontal="center" vertical="center"/>
    </xf>
    <xf numFmtId="169" fontId="6" fillId="0" borderId="21" xfId="0" applyFont="1" applyFill="1" applyBorder="1" applyAlignment="1">
      <alignment horizontal="left" vertical="center"/>
    </xf>
    <xf numFmtId="9" fontId="3" fillId="0" borderId="22" xfId="0" applyNumberFormat="1" applyFont="1" applyFill="1" applyBorder="1" applyAlignment="1">
      <alignment horizontal="center" vertical="center" wrapText="1"/>
    </xf>
    <xf numFmtId="177" fontId="3" fillId="0" borderId="22" xfId="0" applyNumberFormat="1" applyFont="1" applyFill="1" applyBorder="1" applyAlignment="1">
      <alignment horizontal="center" vertical="center"/>
    </xf>
    <xf numFmtId="169" fontId="24" fillId="0" borderId="26" xfId="0" applyFont="1" applyBorder="1" applyAlignment="1">
      <alignment horizontal="center" vertical="center" wrapText="1"/>
    </xf>
    <xf numFmtId="169" fontId="28" fillId="0" borderId="25" xfId="0" applyFont="1" applyBorder="1" applyAlignment="1">
      <alignment vertical="center" wrapText="1"/>
    </xf>
    <xf numFmtId="169" fontId="24" fillId="0" borderId="25" xfId="0" applyFont="1" applyBorder="1" applyAlignment="1">
      <alignment horizontal="right" vertical="center" wrapText="1"/>
    </xf>
    <xf numFmtId="169" fontId="24" fillId="0" borderId="25" xfId="0" applyFont="1" applyBorder="1" applyAlignment="1">
      <alignment vertical="center" wrapText="1"/>
    </xf>
    <xf numFmtId="169" fontId="26" fillId="0" borderId="25" xfId="0" applyFont="1" applyBorder="1" applyAlignment="1">
      <alignment vertical="center" wrapText="1"/>
    </xf>
    <xf numFmtId="169" fontId="26" fillId="0" borderId="17" xfId="0" applyFont="1" applyBorder="1" applyAlignment="1">
      <alignment horizontal="center" vertical="center" wrapText="1"/>
    </xf>
    <xf numFmtId="169" fontId="26" fillId="0" borderId="25" xfId="0" applyFont="1" applyBorder="1" applyAlignment="1">
      <alignment horizontal="left" vertical="center" wrapText="1" indent="2"/>
    </xf>
    <xf numFmtId="169" fontId="24" fillId="0" borderId="25" xfId="0" applyFont="1" applyBorder="1" applyAlignment="1">
      <alignment horizontal="left" vertical="center" wrapText="1" indent="4"/>
    </xf>
    <xf numFmtId="169" fontId="24" fillId="0" borderId="25" xfId="0" applyFont="1" applyBorder="1" applyAlignment="1">
      <alignment horizontal="left" vertical="center" wrapText="1" indent="6"/>
    </xf>
    <xf numFmtId="10" fontId="3" fillId="0" borderId="26" xfId="3" applyNumberFormat="1" applyFont="1" applyBorder="1" applyAlignment="1">
      <alignment horizontal="center" vertical="center"/>
    </xf>
    <xf numFmtId="177" fontId="3" fillId="0" borderId="15" xfId="0" applyNumberFormat="1" applyFont="1" applyBorder="1"/>
    <xf numFmtId="165" fontId="3" fillId="0" borderId="15" xfId="0" applyNumberFormat="1" applyFont="1" applyBorder="1"/>
    <xf numFmtId="177" fontId="1" fillId="0" borderId="15" xfId="0" applyNumberFormat="1" applyFont="1" applyBorder="1" applyAlignment="1">
      <alignment horizontal="justify" vertical="center" wrapText="1"/>
    </xf>
    <xf numFmtId="169" fontId="1" fillId="0" borderId="50" xfId="0" applyNumberFormat="1" applyFont="1" applyBorder="1" applyAlignment="1">
      <alignment horizontal="justify" vertical="center" wrapText="1"/>
    </xf>
    <xf numFmtId="177" fontId="3" fillId="0" borderId="15" xfId="3" applyNumberFormat="1" applyFont="1" applyFill="1" applyBorder="1" applyAlignment="1">
      <alignment horizontal="center" vertical="center"/>
    </xf>
    <xf numFmtId="177" fontId="3" fillId="6" borderId="15" xfId="0" applyNumberFormat="1" applyFont="1" applyFill="1" applyBorder="1" applyAlignment="1">
      <alignment vertical="center"/>
    </xf>
    <xf numFmtId="10" fontId="24" fillId="0" borderId="25" xfId="0" applyNumberFormat="1" applyFont="1" applyBorder="1" applyAlignment="1">
      <alignment horizontal="center" vertical="center" wrapText="1"/>
    </xf>
    <xf numFmtId="169" fontId="1" fillId="0" borderId="18" xfId="0" applyFont="1" applyFill="1" applyBorder="1"/>
    <xf numFmtId="169" fontId="3" fillId="0" borderId="16" xfId="0" applyFont="1" applyBorder="1" applyAlignment="1">
      <alignment horizontal="center" vertical="center" wrapText="1"/>
    </xf>
    <xf numFmtId="169" fontId="3" fillId="0" borderId="15" xfId="0" applyFont="1" applyBorder="1" applyAlignment="1">
      <alignment horizontal="center" vertical="center" wrapText="1"/>
    </xf>
    <xf numFmtId="169" fontId="1" fillId="0" borderId="0" xfId="0" applyFont="1" applyBorder="1" applyAlignment="1">
      <alignment vertical="center" wrapText="1"/>
    </xf>
    <xf numFmtId="169" fontId="24" fillId="0" borderId="17" xfId="0" applyFont="1" applyBorder="1" applyAlignment="1">
      <alignment horizontal="center" vertical="center" wrapText="1"/>
    </xf>
    <xf numFmtId="169" fontId="1" fillId="6" borderId="18" xfId="0" applyFont="1" applyFill="1" applyBorder="1" applyAlignment="1">
      <alignment vertical="center" wrapText="1"/>
    </xf>
    <xf numFmtId="169" fontId="1" fillId="6" borderId="29" xfId="0" applyFont="1" applyFill="1" applyBorder="1" applyAlignment="1">
      <alignment vertical="center" wrapText="1"/>
    </xf>
    <xf numFmtId="174" fontId="1" fillId="0" borderId="17" xfId="0" applyNumberFormat="1" applyFont="1" applyBorder="1" applyAlignment="1">
      <alignment vertical="center" wrapText="1"/>
    </xf>
    <xf numFmtId="169" fontId="0" fillId="9" borderId="21" xfId="0" applyFill="1" applyBorder="1"/>
    <xf numFmtId="169" fontId="0" fillId="9" borderId="29" xfId="0" applyFill="1" applyBorder="1"/>
    <xf numFmtId="169" fontId="24" fillId="0" borderId="26" xfId="0" quotePrefix="1" applyFont="1" applyBorder="1" applyAlignment="1">
      <alignment horizontal="center" vertical="center" wrapText="1"/>
    </xf>
    <xf numFmtId="169" fontId="32" fillId="0" borderId="10" xfId="0" quotePrefix="1" applyNumberFormat="1" applyFont="1" applyBorder="1" applyAlignment="1">
      <alignment horizontal="center"/>
    </xf>
    <xf numFmtId="169" fontId="32" fillId="0" borderId="0" xfId="0" quotePrefix="1" applyNumberFormat="1" applyFont="1" applyBorder="1" applyAlignment="1">
      <alignment horizontal="center"/>
    </xf>
    <xf numFmtId="169" fontId="32" fillId="0" borderId="11" xfId="0" quotePrefix="1" applyNumberFormat="1" applyFont="1" applyBorder="1" applyAlignment="1">
      <alignment horizontal="center"/>
    </xf>
    <xf numFmtId="169" fontId="32" fillId="0" borderId="10" xfId="0" applyNumberFormat="1" applyFont="1" applyBorder="1" applyAlignment="1">
      <alignment horizontal="center"/>
    </xf>
    <xf numFmtId="169" fontId="32" fillId="0" borderId="0" xfId="0" applyNumberFormat="1" applyFont="1" applyBorder="1" applyAlignment="1">
      <alignment horizontal="center"/>
    </xf>
    <xf numFmtId="169" fontId="32" fillId="0" borderId="11" xfId="0" applyNumberFormat="1" applyFont="1" applyBorder="1" applyAlignment="1">
      <alignment horizontal="center"/>
    </xf>
    <xf numFmtId="169" fontId="36" fillId="0" borderId="10" xfId="0" applyNumberFormat="1" applyFont="1" applyBorder="1" applyAlignment="1">
      <alignment horizontal="center" vertical="center"/>
    </xf>
    <xf numFmtId="169" fontId="36" fillId="0" borderId="0" xfId="0" applyNumberFormat="1" applyFont="1" applyBorder="1" applyAlignment="1">
      <alignment horizontal="center" vertical="center"/>
    </xf>
    <xf numFmtId="169" fontId="36" fillId="0" borderId="11" xfId="0" applyNumberFormat="1" applyFont="1" applyBorder="1" applyAlignment="1">
      <alignment horizontal="center" vertical="center"/>
    </xf>
    <xf numFmtId="169" fontId="1" fillId="0" borderId="0" xfId="0" applyNumberFormat="1" applyFont="1" applyBorder="1" applyAlignment="1">
      <alignment horizontal="right"/>
    </xf>
    <xf numFmtId="169" fontId="0" fillId="0" borderId="0" xfId="0" applyNumberFormat="1" applyBorder="1" applyAlignment="1">
      <alignment horizontal="right"/>
    </xf>
    <xf numFmtId="169" fontId="0" fillId="0" borderId="11" xfId="0" applyNumberFormat="1" applyBorder="1" applyAlignment="1">
      <alignment horizontal="right"/>
    </xf>
    <xf numFmtId="169" fontId="3" fillId="0" borderId="20" xfId="0" applyFont="1" applyBorder="1" applyAlignment="1">
      <alignment horizontal="center" vertical="center" wrapText="1"/>
    </xf>
    <xf numFmtId="169" fontId="3" fillId="0" borderId="26" xfId="0" applyFont="1" applyBorder="1" applyAlignment="1">
      <alignment horizontal="center" vertical="center" wrapText="1"/>
    </xf>
    <xf numFmtId="169" fontId="3" fillId="0" borderId="25" xfId="0" applyFont="1" applyBorder="1" applyAlignment="1">
      <alignment horizontal="center" vertical="center" wrapText="1"/>
    </xf>
    <xf numFmtId="169" fontId="21" fillId="0" borderId="0" xfId="0" applyFont="1" applyAlignment="1">
      <alignment horizontal="left" vertical="center" wrapText="1"/>
    </xf>
    <xf numFmtId="169" fontId="5" fillId="6" borderId="21" xfId="0" applyFont="1" applyFill="1" applyBorder="1" applyAlignment="1">
      <alignment horizontal="center" vertical="center"/>
    </xf>
    <xf numFmtId="169" fontId="5" fillId="6" borderId="22" xfId="0" applyFont="1" applyFill="1" applyBorder="1" applyAlignment="1">
      <alignment horizontal="center" vertical="center"/>
    </xf>
    <xf numFmtId="169" fontId="5" fillId="6" borderId="29" xfId="0" applyFont="1" applyFill="1" applyBorder="1" applyAlignment="1">
      <alignment horizontal="center" vertical="center"/>
    </xf>
    <xf numFmtId="1" fontId="23" fillId="7" borderId="21" xfId="0" applyNumberFormat="1" applyFont="1" applyFill="1" applyBorder="1" applyAlignment="1">
      <alignment horizontal="center" vertical="center" wrapText="1"/>
    </xf>
    <xf numFmtId="1" fontId="23" fillId="7" borderId="22" xfId="0" applyNumberFormat="1" applyFont="1" applyFill="1" applyBorder="1" applyAlignment="1">
      <alignment horizontal="center" vertical="center" wrapText="1"/>
    </xf>
    <xf numFmtId="1" fontId="23" fillId="7" borderId="29" xfId="0" applyNumberFormat="1" applyFont="1" applyFill="1" applyBorder="1" applyAlignment="1">
      <alignment horizontal="center" vertical="center" wrapText="1"/>
    </xf>
    <xf numFmtId="169" fontId="3" fillId="0" borderId="16" xfId="0" applyFont="1" applyBorder="1" applyAlignment="1">
      <alignment horizontal="center" vertical="center" wrapText="1"/>
    </xf>
    <xf numFmtId="169" fontId="3" fillId="0" borderId="15" xfId="0" applyFont="1" applyBorder="1" applyAlignment="1">
      <alignment horizontal="center" vertical="center" wrapText="1"/>
    </xf>
    <xf numFmtId="169" fontId="3" fillId="0" borderId="17" xfId="0" applyFont="1" applyBorder="1" applyAlignment="1">
      <alignment horizontal="center" vertical="center" wrapText="1"/>
    </xf>
    <xf numFmtId="169" fontId="25" fillId="0" borderId="0" xfId="0" applyFont="1" applyAlignment="1">
      <alignment horizontal="center" vertical="center"/>
    </xf>
    <xf numFmtId="169" fontId="25" fillId="0" borderId="0" xfId="0" applyFont="1" applyFill="1" applyAlignment="1">
      <alignment horizontal="center"/>
    </xf>
    <xf numFmtId="169" fontId="3" fillId="0" borderId="22" xfId="0" applyFont="1" applyFill="1" applyBorder="1" applyAlignment="1">
      <alignment horizontal="left" vertical="center" wrapText="1"/>
    </xf>
    <xf numFmtId="169" fontId="3" fillId="0" borderId="29" xfId="0" applyFont="1" applyFill="1" applyBorder="1" applyAlignment="1">
      <alignment horizontal="left" vertical="center" wrapText="1"/>
    </xf>
    <xf numFmtId="169" fontId="3" fillId="0" borderId="27" xfId="0" applyFont="1" applyFill="1" applyBorder="1" applyAlignment="1">
      <alignment horizontal="center" vertical="center" wrapText="1"/>
    </xf>
    <xf numFmtId="169" fontId="3" fillId="0" borderId="20" xfId="0" applyFont="1" applyFill="1" applyBorder="1" applyAlignment="1">
      <alignment horizontal="center" vertical="center" wrapText="1"/>
    </xf>
    <xf numFmtId="169" fontId="3" fillId="0" borderId="24" xfId="0" applyFont="1" applyFill="1" applyBorder="1" applyAlignment="1">
      <alignment horizontal="center" vertical="center" wrapText="1"/>
    </xf>
    <xf numFmtId="169" fontId="3" fillId="0" borderId="26" xfId="0" applyFont="1" applyFill="1" applyBorder="1" applyAlignment="1">
      <alignment horizontal="center" vertical="center" wrapText="1"/>
    </xf>
    <xf numFmtId="169" fontId="3" fillId="0" borderId="19" xfId="0" applyFont="1" applyFill="1" applyBorder="1" applyAlignment="1">
      <alignment horizontal="center" vertical="center" wrapText="1"/>
    </xf>
    <xf numFmtId="169" fontId="3" fillId="0" borderId="25" xfId="0" applyFont="1" applyFill="1" applyBorder="1" applyAlignment="1">
      <alignment horizontal="center" vertical="center" wrapText="1"/>
    </xf>
    <xf numFmtId="169" fontId="11" fillId="0" borderId="0" xfId="0" applyFont="1" applyAlignment="1">
      <alignment horizontal="center" vertical="center"/>
    </xf>
    <xf numFmtId="169" fontId="13" fillId="0" borderId="0" xfId="0" applyFont="1" applyBorder="1" applyAlignment="1">
      <alignment vertical="top" wrapText="1"/>
    </xf>
    <xf numFmtId="169" fontId="14" fillId="0" borderId="0" xfId="0" applyFont="1" applyBorder="1" applyAlignment="1">
      <alignment vertical="top" wrapText="1"/>
    </xf>
    <xf numFmtId="169" fontId="3" fillId="0" borderId="35" xfId="0" applyFont="1" applyBorder="1" applyAlignment="1">
      <alignment horizontal="center" vertical="center" wrapText="1"/>
    </xf>
    <xf numFmtId="169" fontId="3" fillId="0" borderId="36" xfId="0" applyFont="1" applyBorder="1" applyAlignment="1">
      <alignment horizontal="center" vertical="center" wrapText="1"/>
    </xf>
    <xf numFmtId="169" fontId="3" fillId="0" borderId="34" xfId="0" applyFont="1" applyBorder="1" applyAlignment="1">
      <alignment horizontal="center" vertical="center" wrapText="1"/>
    </xf>
    <xf numFmtId="169" fontId="3" fillId="0" borderId="48" xfId="0" applyFont="1" applyBorder="1" applyAlignment="1">
      <alignment horizontal="center" vertical="center" wrapText="1"/>
    </xf>
    <xf numFmtId="169" fontId="3" fillId="0" borderId="0" xfId="0" applyFont="1" applyBorder="1" applyAlignment="1">
      <alignment vertical="center" wrapText="1"/>
    </xf>
    <xf numFmtId="169" fontId="1" fillId="0" borderId="0" xfId="0" applyFont="1" applyBorder="1" applyAlignment="1">
      <alignment vertical="center" wrapText="1"/>
    </xf>
    <xf numFmtId="169" fontId="3" fillId="0" borderId="20" xfId="0" applyNumberFormat="1" applyFont="1" applyBorder="1" applyAlignment="1">
      <alignment horizontal="center" vertical="center" wrapText="1"/>
    </xf>
    <xf numFmtId="169" fontId="3" fillId="0" borderId="26" xfId="0" applyNumberFormat="1" applyFont="1" applyBorder="1" applyAlignment="1">
      <alignment horizontal="center" vertical="center" wrapText="1"/>
    </xf>
    <xf numFmtId="169" fontId="3" fillId="0" borderId="25" xfId="0" applyNumberFormat="1" applyFont="1" applyBorder="1" applyAlignment="1">
      <alignment horizontal="center" vertical="center" wrapText="1"/>
    </xf>
    <xf numFmtId="165" fontId="3" fillId="0" borderId="21" xfId="0" applyNumberFormat="1" applyFont="1" applyBorder="1" applyAlignment="1">
      <alignment horizontal="center" vertical="center"/>
    </xf>
    <xf numFmtId="165" fontId="3" fillId="0" borderId="22" xfId="0" applyNumberFormat="1" applyFont="1" applyBorder="1" applyAlignment="1">
      <alignment horizontal="center" vertical="center"/>
    </xf>
    <xf numFmtId="165" fontId="3" fillId="0" borderId="29" xfId="0" applyNumberFormat="1" applyFont="1" applyBorder="1" applyAlignment="1">
      <alignment horizontal="center" vertical="center"/>
    </xf>
    <xf numFmtId="169" fontId="3" fillId="0" borderId="23" xfId="0" applyNumberFormat="1" applyFont="1" applyFill="1" applyBorder="1" applyAlignment="1">
      <alignment vertical="center" wrapText="1"/>
    </xf>
    <xf numFmtId="169" fontId="1" fillId="0" borderId="23" xfId="0" applyNumberFormat="1" applyFont="1" applyBorder="1" applyAlignment="1">
      <alignment vertical="center" wrapText="1"/>
    </xf>
    <xf numFmtId="182" fontId="6" fillId="0" borderId="0" xfId="0" applyNumberFormat="1" applyFont="1" applyAlignment="1">
      <alignment horizontal="center" vertical="center"/>
    </xf>
    <xf numFmtId="168" fontId="3" fillId="0" borderId="35" xfId="0" applyNumberFormat="1" applyFont="1" applyBorder="1" applyAlignment="1">
      <alignment horizontal="center" vertical="center" wrapText="1"/>
    </xf>
    <xf numFmtId="168" fontId="3" fillId="0" borderId="36" xfId="0" applyNumberFormat="1" applyFont="1" applyBorder="1" applyAlignment="1">
      <alignment horizontal="center" vertical="center" wrapText="1"/>
    </xf>
    <xf numFmtId="168" fontId="3" fillId="0" borderId="34" xfId="0" applyNumberFormat="1" applyFont="1" applyBorder="1" applyAlignment="1">
      <alignment horizontal="center" vertical="center" wrapText="1"/>
    </xf>
    <xf numFmtId="168" fontId="3" fillId="0" borderId="26" xfId="0" applyNumberFormat="1" applyFont="1" applyBorder="1" applyAlignment="1">
      <alignment horizontal="center" vertical="center" wrapText="1"/>
    </xf>
    <xf numFmtId="168" fontId="3" fillId="0" borderId="48" xfId="0" applyNumberFormat="1" applyFont="1" applyBorder="1" applyAlignment="1">
      <alignment horizontal="center" vertical="center" wrapText="1"/>
    </xf>
    <xf numFmtId="168" fontId="3" fillId="0" borderId="25" xfId="0" applyNumberFormat="1" applyFont="1" applyBorder="1" applyAlignment="1">
      <alignment horizontal="center" vertical="center" wrapText="1"/>
    </xf>
    <xf numFmtId="180" fontId="1" fillId="0" borderId="54" xfId="0" applyNumberFormat="1" applyFont="1" applyBorder="1" applyAlignment="1">
      <alignment horizontal="center" vertical="center"/>
    </xf>
    <xf numFmtId="180" fontId="1" fillId="0" borderId="29" xfId="0" applyNumberFormat="1" applyFont="1" applyBorder="1" applyAlignment="1">
      <alignment horizontal="center" vertical="center"/>
    </xf>
    <xf numFmtId="169" fontId="3" fillId="0" borderId="0" xfId="0" applyFont="1" applyAlignment="1">
      <alignment horizontal="center" vertical="center"/>
    </xf>
    <xf numFmtId="169" fontId="3" fillId="0" borderId="27" xfId="0" applyFont="1" applyBorder="1" applyAlignment="1">
      <alignment horizontal="center" vertical="center" wrapText="1"/>
    </xf>
    <xf numFmtId="169" fontId="3" fillId="0" borderId="24" xfId="0" applyFont="1" applyBorder="1" applyAlignment="1">
      <alignment horizontal="center" vertical="center" wrapText="1"/>
    </xf>
    <xf numFmtId="169" fontId="3" fillId="0" borderId="19" xfId="0" applyFont="1" applyBorder="1" applyAlignment="1">
      <alignment horizontal="center" vertical="center" wrapText="1"/>
    </xf>
    <xf numFmtId="0" fontId="3" fillId="0" borderId="27"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3" fillId="0" borderId="24" xfId="0" applyNumberFormat="1" applyFont="1" applyBorder="1" applyAlignment="1">
      <alignment horizontal="center" vertical="center" wrapText="1"/>
    </xf>
    <xf numFmtId="0" fontId="3" fillId="0" borderId="26" xfId="0" applyNumberFormat="1" applyFont="1" applyBorder="1" applyAlignment="1">
      <alignment horizontal="center" vertical="center" wrapText="1"/>
    </xf>
    <xf numFmtId="0" fontId="3" fillId="0" borderId="19" xfId="0" applyNumberFormat="1" applyFont="1" applyBorder="1" applyAlignment="1">
      <alignment horizontal="center" vertical="center" wrapText="1"/>
    </xf>
    <xf numFmtId="0" fontId="3" fillId="0" borderId="25" xfId="0" applyNumberFormat="1" applyFont="1" applyBorder="1" applyAlignment="1">
      <alignment horizontal="center" vertical="center" wrapText="1"/>
    </xf>
    <xf numFmtId="169" fontId="3" fillId="0" borderId="22" xfId="0" applyFont="1" applyBorder="1" applyAlignment="1">
      <alignment horizontal="center" vertical="center"/>
    </xf>
    <xf numFmtId="169" fontId="3" fillId="0" borderId="29" xfId="0" applyFont="1" applyBorder="1" applyAlignment="1">
      <alignment horizontal="center" vertical="center"/>
    </xf>
    <xf numFmtId="169" fontId="3" fillId="0" borderId="27" xfId="0" applyFont="1" applyBorder="1" applyAlignment="1">
      <alignment horizontal="center" vertical="center"/>
    </xf>
    <xf numFmtId="169" fontId="3" fillId="0" borderId="20" xfId="0" applyFont="1" applyBorder="1" applyAlignment="1">
      <alignment horizontal="center" vertical="center"/>
    </xf>
    <xf numFmtId="169" fontId="3" fillId="0" borderId="24" xfId="0" applyFont="1" applyBorder="1" applyAlignment="1">
      <alignment horizontal="center" vertical="center"/>
    </xf>
    <xf numFmtId="169" fontId="3" fillId="0" borderId="26" xfId="0" applyFont="1" applyBorder="1" applyAlignment="1">
      <alignment horizontal="center" vertical="center"/>
    </xf>
    <xf numFmtId="169" fontId="3" fillId="0" borderId="19" xfId="0" applyFont="1" applyBorder="1" applyAlignment="1">
      <alignment horizontal="center" vertical="center"/>
    </xf>
    <xf numFmtId="169" fontId="3" fillId="0" borderId="25" xfId="0" applyFont="1" applyBorder="1" applyAlignment="1">
      <alignment horizontal="center" vertical="center"/>
    </xf>
    <xf numFmtId="169" fontId="3" fillId="2" borderId="27" xfId="0" applyFont="1" applyFill="1" applyBorder="1" applyAlignment="1">
      <alignment horizontal="center" vertical="center" wrapText="1"/>
    </xf>
    <xf numFmtId="169" fontId="3" fillId="2" borderId="20" xfId="0" applyFont="1" applyFill="1" applyBorder="1" applyAlignment="1">
      <alignment horizontal="center" vertical="center" wrapText="1"/>
    </xf>
    <xf numFmtId="169" fontId="3" fillId="2" borderId="24" xfId="0" applyFont="1" applyFill="1" applyBorder="1" applyAlignment="1">
      <alignment horizontal="center" vertical="center" wrapText="1"/>
    </xf>
    <xf numFmtId="169" fontId="3" fillId="2" borderId="26" xfId="0" applyFont="1" applyFill="1" applyBorder="1" applyAlignment="1">
      <alignment horizontal="center" vertical="center" wrapText="1"/>
    </xf>
    <xf numFmtId="169" fontId="8" fillId="0" borderId="0" xfId="0" applyFont="1" applyAlignment="1">
      <alignment horizontal="center" vertical="center"/>
    </xf>
    <xf numFmtId="169" fontId="9" fillId="0" borderId="0" xfId="0" applyFont="1" applyAlignment="1">
      <alignment horizontal="left" vertical="center"/>
    </xf>
    <xf numFmtId="169" fontId="8" fillId="0" borderId="0" xfId="0" applyFont="1" applyAlignment="1">
      <alignment horizontal="center" wrapText="1"/>
    </xf>
    <xf numFmtId="169" fontId="24" fillId="8" borderId="21" xfId="0" applyFont="1" applyFill="1" applyBorder="1" applyAlignment="1">
      <alignment vertical="center" wrapText="1"/>
    </xf>
    <xf numFmtId="169" fontId="24" fillId="8" borderId="22" xfId="0" applyFont="1" applyFill="1" applyBorder="1" applyAlignment="1">
      <alignment vertical="center" wrapText="1"/>
    </xf>
    <xf numFmtId="169" fontId="26" fillId="0" borderId="27" xfId="0" applyFont="1" applyBorder="1" applyAlignment="1">
      <alignment horizontal="left" vertical="center" wrapText="1" indent="6"/>
    </xf>
    <xf numFmtId="169" fontId="26" fillId="0" borderId="20" xfId="0" applyFont="1" applyBorder="1" applyAlignment="1">
      <alignment horizontal="left" vertical="center" wrapText="1" indent="6"/>
    </xf>
    <xf numFmtId="169" fontId="26" fillId="0" borderId="19" xfId="0" applyFont="1" applyBorder="1" applyAlignment="1">
      <alignment horizontal="left" vertical="center" wrapText="1" indent="6"/>
    </xf>
    <xf numFmtId="169" fontId="26" fillId="0" borderId="25" xfId="0" applyFont="1" applyBorder="1" applyAlignment="1">
      <alignment horizontal="left" vertical="center" wrapText="1" indent="6"/>
    </xf>
    <xf numFmtId="169" fontId="24" fillId="0" borderId="16" xfId="0" applyFont="1" applyBorder="1" applyAlignment="1">
      <alignment horizontal="center" vertical="center" wrapText="1"/>
    </xf>
    <xf numFmtId="169" fontId="24" fillId="0" borderId="17" xfId="0" applyFont="1" applyBorder="1" applyAlignment="1">
      <alignment horizontal="center"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66675</xdr:colOff>
      <xdr:row>3</xdr:row>
      <xdr:rowOff>171450</xdr:rowOff>
    </xdr:from>
    <xdr:to>
      <xdr:col>6</xdr:col>
      <xdr:colOff>285750</xdr:colOff>
      <xdr:row>20</xdr:row>
      <xdr:rowOff>123825</xdr:rowOff>
    </xdr:to>
    <xdr:pic>
      <xdr:nvPicPr>
        <xdr:cNvPr id="4119" name="Picture 5" descr="New AbaQulusi Logo copy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76400" y="723900"/>
          <a:ext cx="2276475" cy="3028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49</xdr:row>
      <xdr:rowOff>161925</xdr:rowOff>
    </xdr:from>
    <xdr:to>
      <xdr:col>2</xdr:col>
      <xdr:colOff>0</xdr:colOff>
      <xdr:row>52</xdr:row>
      <xdr:rowOff>57150</xdr:rowOff>
    </xdr:to>
    <xdr:sp macro="" textlink="">
      <xdr:nvSpPr>
        <xdr:cNvPr id="2137" name="AutoShape 1"/>
        <xdr:cNvSpPr>
          <a:spLocks/>
        </xdr:cNvSpPr>
      </xdr:nvSpPr>
      <xdr:spPr bwMode="auto">
        <a:xfrm>
          <a:off x="6667500" y="15801975"/>
          <a:ext cx="0" cy="139065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0</xdr:colOff>
      <xdr:row>49</xdr:row>
      <xdr:rowOff>152400</xdr:rowOff>
    </xdr:from>
    <xdr:to>
      <xdr:col>2</xdr:col>
      <xdr:colOff>0</xdr:colOff>
      <xdr:row>52</xdr:row>
      <xdr:rowOff>47625</xdr:rowOff>
    </xdr:to>
    <xdr:sp macro="" textlink="">
      <xdr:nvSpPr>
        <xdr:cNvPr id="2138" name="AutoShape 2"/>
        <xdr:cNvSpPr>
          <a:spLocks/>
        </xdr:cNvSpPr>
      </xdr:nvSpPr>
      <xdr:spPr bwMode="auto">
        <a:xfrm>
          <a:off x="6667500" y="15792450"/>
          <a:ext cx="0" cy="139065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0</xdr:colOff>
      <xdr:row>48</xdr:row>
      <xdr:rowOff>161925</xdr:rowOff>
    </xdr:from>
    <xdr:to>
      <xdr:col>2</xdr:col>
      <xdr:colOff>0</xdr:colOff>
      <xdr:row>52</xdr:row>
      <xdr:rowOff>0</xdr:rowOff>
    </xdr:to>
    <xdr:sp macro="" textlink="">
      <xdr:nvSpPr>
        <xdr:cNvPr id="2139" name="AutoShape 1"/>
        <xdr:cNvSpPr>
          <a:spLocks/>
        </xdr:cNvSpPr>
      </xdr:nvSpPr>
      <xdr:spPr bwMode="auto">
        <a:xfrm>
          <a:off x="6667500" y="15468600"/>
          <a:ext cx="0" cy="1666875"/>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0</xdr:colOff>
      <xdr:row>48</xdr:row>
      <xdr:rowOff>152400</xdr:rowOff>
    </xdr:from>
    <xdr:to>
      <xdr:col>2</xdr:col>
      <xdr:colOff>0</xdr:colOff>
      <xdr:row>52</xdr:row>
      <xdr:rowOff>0</xdr:rowOff>
    </xdr:to>
    <xdr:sp macro="" textlink="">
      <xdr:nvSpPr>
        <xdr:cNvPr id="2140" name="AutoShape 2"/>
        <xdr:cNvSpPr>
          <a:spLocks/>
        </xdr:cNvSpPr>
      </xdr:nvSpPr>
      <xdr:spPr bwMode="auto">
        <a:xfrm>
          <a:off x="6667500" y="15459075"/>
          <a:ext cx="0" cy="167640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rid">
      <a:fillStyleLst>
        <a:solidFill>
          <a:schemeClr val="phClr"/>
        </a:solidFill>
        <a:solidFill>
          <a:schemeClr val="phClr">
            <a:tint val="50000"/>
          </a:schemeClr>
        </a:solidFill>
        <a:gradFill rotWithShape="1">
          <a:gsLst>
            <a:gs pos="0">
              <a:schemeClr val="phClr"/>
            </a:gs>
            <a:gs pos="90000">
              <a:schemeClr val="phClr">
                <a:shade val="100000"/>
              </a:schemeClr>
            </a:gs>
            <a:gs pos="100000">
              <a:schemeClr val="phClr">
                <a:shade val="85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effectStyle>
        <a:effectStyle>
          <a:effectLst>
            <a:outerShdw blurRad="31750" dist="25400" dir="5400000" rotWithShape="0">
              <a:srgbClr val="000000">
                <a:alpha val="50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view="pageBreakPreview" zoomScale="70" zoomScaleNormal="100" zoomScaleSheetLayoutView="70" workbookViewId="0">
      <selection activeCell="F39" sqref="F39"/>
    </sheetView>
  </sheetViews>
  <sheetFormatPr defaultRowHeight="14.25" x14ac:dyDescent="0.2"/>
  <cols>
    <col min="1" max="1" width="3.125" customWidth="1"/>
    <col min="10" max="10" width="7.25" customWidth="1"/>
  </cols>
  <sheetData>
    <row r="1" spans="1:10" ht="15" thickBot="1" x14ac:dyDescent="0.25">
      <c r="A1" s="44"/>
      <c r="B1" s="44"/>
      <c r="C1" s="44"/>
      <c r="D1" s="44"/>
      <c r="E1" s="44"/>
      <c r="F1" s="44"/>
      <c r="G1" s="44"/>
      <c r="H1" s="44"/>
      <c r="I1" s="44"/>
      <c r="J1" s="44"/>
    </row>
    <row r="2" spans="1:10" x14ac:dyDescent="0.2">
      <c r="A2" s="44"/>
      <c r="B2" s="45"/>
      <c r="C2" s="46"/>
      <c r="D2" s="46"/>
      <c r="E2" s="46"/>
      <c r="F2" s="46"/>
      <c r="G2" s="46"/>
      <c r="H2" s="46"/>
      <c r="I2" s="47"/>
      <c r="J2" s="44"/>
    </row>
    <row r="3" spans="1:10" x14ac:dyDescent="0.2">
      <c r="A3" s="44"/>
      <c r="B3" s="48"/>
      <c r="C3" s="49"/>
      <c r="D3" s="49"/>
      <c r="E3" s="49"/>
      <c r="F3" s="49"/>
      <c r="G3" s="49"/>
      <c r="H3" s="49"/>
      <c r="I3" s="50"/>
      <c r="J3" s="44"/>
    </row>
    <row r="4" spans="1:10" x14ac:dyDescent="0.2">
      <c r="A4" s="44"/>
      <c r="B4" s="48"/>
      <c r="C4" s="49"/>
      <c r="D4" s="49"/>
      <c r="E4" s="49"/>
      <c r="F4" s="49"/>
      <c r="G4" s="49"/>
      <c r="H4" s="49"/>
      <c r="I4" s="50"/>
      <c r="J4" s="44"/>
    </row>
    <row r="5" spans="1:10" x14ac:dyDescent="0.2">
      <c r="A5" s="44"/>
      <c r="B5" s="48"/>
      <c r="C5" s="49"/>
      <c r="D5" s="49"/>
      <c r="E5" s="49"/>
      <c r="F5" s="49"/>
      <c r="G5" s="49"/>
      <c r="H5" s="49"/>
      <c r="I5" s="50"/>
      <c r="J5" s="44"/>
    </row>
    <row r="6" spans="1:10" x14ac:dyDescent="0.2">
      <c r="A6" s="44"/>
      <c r="B6" s="48"/>
      <c r="C6" s="49"/>
      <c r="D6" s="49"/>
      <c r="E6" s="49"/>
      <c r="F6" s="49"/>
      <c r="G6" s="49"/>
      <c r="H6" s="49"/>
      <c r="I6" s="50"/>
      <c r="J6" s="44"/>
    </row>
    <row r="7" spans="1:10" x14ac:dyDescent="0.2">
      <c r="A7" s="44"/>
      <c r="B7" s="48"/>
      <c r="C7" s="49"/>
      <c r="D7" s="49"/>
      <c r="E7" s="49"/>
      <c r="F7" s="49"/>
      <c r="G7" s="49"/>
      <c r="H7" s="49"/>
      <c r="I7" s="50"/>
      <c r="J7" s="44"/>
    </row>
    <row r="8" spans="1:10" x14ac:dyDescent="0.2">
      <c r="A8" s="44"/>
      <c r="B8" s="48"/>
      <c r="C8" s="49"/>
      <c r="D8" s="49"/>
      <c r="E8" s="49"/>
      <c r="F8" s="49"/>
      <c r="G8" s="49"/>
      <c r="H8" s="49"/>
      <c r="I8" s="50"/>
      <c r="J8" s="44"/>
    </row>
    <row r="9" spans="1:10" x14ac:dyDescent="0.2">
      <c r="A9" s="44"/>
      <c r="B9" s="48"/>
      <c r="C9" s="49"/>
      <c r="D9" s="49"/>
      <c r="E9" s="49"/>
      <c r="F9" s="49"/>
      <c r="G9" s="49"/>
      <c r="H9" s="49"/>
      <c r="I9" s="50"/>
      <c r="J9" s="44"/>
    </row>
    <row r="10" spans="1:10" x14ac:dyDescent="0.2">
      <c r="A10" s="44"/>
      <c r="B10" s="48"/>
      <c r="C10" s="49"/>
      <c r="D10" s="49"/>
      <c r="E10" s="49"/>
      <c r="F10" s="49"/>
      <c r="G10" s="49"/>
      <c r="H10" s="49"/>
      <c r="I10" s="50"/>
      <c r="J10" s="44"/>
    </row>
    <row r="11" spans="1:10" x14ac:dyDescent="0.2">
      <c r="A11" s="44"/>
      <c r="B11" s="48"/>
      <c r="C11" s="49"/>
      <c r="D11" s="49"/>
      <c r="E11" s="49"/>
      <c r="F11" s="49"/>
      <c r="G11" s="49"/>
      <c r="H11" s="49"/>
      <c r="I11" s="50"/>
      <c r="J11" s="44"/>
    </row>
    <row r="12" spans="1:10" x14ac:dyDescent="0.2">
      <c r="A12" s="44"/>
      <c r="B12" s="48"/>
      <c r="C12" s="49"/>
      <c r="D12" s="49"/>
      <c r="E12" s="49"/>
      <c r="F12" s="49"/>
      <c r="G12" s="49"/>
      <c r="H12" s="49"/>
      <c r="I12" s="50"/>
      <c r="J12" s="44"/>
    </row>
    <row r="13" spans="1:10" x14ac:dyDescent="0.2">
      <c r="A13" s="44"/>
      <c r="B13" s="48"/>
      <c r="C13" s="49"/>
      <c r="D13" s="49"/>
      <c r="E13" s="49"/>
      <c r="F13" s="49"/>
      <c r="G13" s="49"/>
      <c r="H13" s="49"/>
      <c r="I13" s="50"/>
      <c r="J13" s="44"/>
    </row>
    <row r="14" spans="1:10" x14ac:dyDescent="0.2">
      <c r="A14" s="44"/>
      <c r="B14" s="48"/>
      <c r="C14" s="49"/>
      <c r="D14" s="49"/>
      <c r="E14" s="49"/>
      <c r="F14" s="49"/>
      <c r="G14" s="49"/>
      <c r="H14" s="49"/>
      <c r="I14" s="50"/>
      <c r="J14" s="44"/>
    </row>
    <row r="15" spans="1:10" x14ac:dyDescent="0.2">
      <c r="A15" s="44"/>
      <c r="B15" s="48"/>
      <c r="C15" s="49"/>
      <c r="D15" s="49"/>
      <c r="E15" s="49"/>
      <c r="F15" s="49"/>
      <c r="G15" s="49"/>
      <c r="H15" s="49"/>
      <c r="I15" s="50"/>
      <c r="J15" s="44"/>
    </row>
    <row r="16" spans="1:10" x14ac:dyDescent="0.2">
      <c r="A16" s="44"/>
      <c r="B16" s="48"/>
      <c r="C16" s="49"/>
      <c r="D16" s="49"/>
      <c r="E16" s="49"/>
      <c r="F16" s="49"/>
      <c r="G16" s="49"/>
      <c r="H16" s="49"/>
      <c r="I16" s="50"/>
      <c r="J16" s="44"/>
    </row>
    <row r="17" spans="1:10" x14ac:dyDescent="0.2">
      <c r="A17" s="44"/>
      <c r="B17" s="48"/>
      <c r="C17" s="49"/>
      <c r="D17" s="49"/>
      <c r="E17" s="49"/>
      <c r="F17" s="49"/>
      <c r="G17" s="49"/>
      <c r="H17" s="49"/>
      <c r="I17" s="50"/>
      <c r="J17" s="44"/>
    </row>
    <row r="18" spans="1:10" x14ac:dyDescent="0.2">
      <c r="A18" s="44"/>
      <c r="B18" s="48"/>
      <c r="C18" s="49"/>
      <c r="D18" s="49"/>
      <c r="E18" s="49"/>
      <c r="F18" s="49"/>
      <c r="G18" s="49"/>
      <c r="H18" s="49"/>
      <c r="I18" s="50"/>
      <c r="J18" s="44"/>
    </row>
    <row r="19" spans="1:10" x14ac:dyDescent="0.2">
      <c r="A19" s="44"/>
      <c r="B19" s="48"/>
      <c r="C19" s="49"/>
      <c r="D19" s="49"/>
      <c r="E19" s="49"/>
      <c r="F19" s="49"/>
      <c r="G19" s="49"/>
      <c r="H19" s="49"/>
      <c r="I19" s="50"/>
      <c r="J19" s="44"/>
    </row>
    <row r="20" spans="1:10" x14ac:dyDescent="0.2">
      <c r="A20" s="44"/>
      <c r="B20" s="48"/>
      <c r="C20" s="49"/>
      <c r="D20" s="49"/>
      <c r="E20" s="49"/>
      <c r="F20" s="49"/>
      <c r="G20" s="49"/>
      <c r="H20" s="49"/>
      <c r="I20" s="50"/>
      <c r="J20" s="44"/>
    </row>
    <row r="21" spans="1:10" x14ac:dyDescent="0.2">
      <c r="A21" s="44"/>
      <c r="B21" s="48"/>
      <c r="C21" s="49"/>
      <c r="D21" s="49"/>
      <c r="E21" s="49"/>
      <c r="F21" s="49"/>
      <c r="G21" s="49"/>
      <c r="H21" s="49"/>
      <c r="I21" s="50"/>
      <c r="J21" s="44"/>
    </row>
    <row r="22" spans="1:10" x14ac:dyDescent="0.2">
      <c r="A22" s="44"/>
      <c r="B22" s="48"/>
      <c r="C22" s="49"/>
      <c r="D22" s="49"/>
      <c r="E22" s="49"/>
      <c r="F22" s="49"/>
      <c r="G22" s="49"/>
      <c r="H22" s="49"/>
      <c r="I22" s="50"/>
      <c r="J22" s="44"/>
    </row>
    <row r="23" spans="1:10" ht="31.5" x14ac:dyDescent="0.6">
      <c r="A23" s="44"/>
      <c r="B23" s="48"/>
      <c r="C23" s="51"/>
      <c r="D23" s="52"/>
      <c r="E23" s="52"/>
      <c r="F23" s="52"/>
      <c r="G23" s="52"/>
      <c r="H23" s="52"/>
      <c r="I23" s="50"/>
      <c r="J23" s="44"/>
    </row>
    <row r="24" spans="1:10" ht="24.75" customHeight="1" x14ac:dyDescent="0.2">
      <c r="A24" s="44"/>
      <c r="B24" s="751" t="s">
        <v>220</v>
      </c>
      <c r="C24" s="752"/>
      <c r="D24" s="752"/>
      <c r="E24" s="752"/>
      <c r="F24" s="752"/>
      <c r="G24" s="752"/>
      <c r="H24" s="752"/>
      <c r="I24" s="753"/>
      <c r="J24" s="44"/>
    </row>
    <row r="25" spans="1:10" ht="36" customHeight="1" x14ac:dyDescent="0.5">
      <c r="A25" s="44"/>
      <c r="B25" s="748" t="s">
        <v>198</v>
      </c>
      <c r="C25" s="749"/>
      <c r="D25" s="749"/>
      <c r="E25" s="749"/>
      <c r="F25" s="749"/>
      <c r="G25" s="749"/>
      <c r="H25" s="749"/>
      <c r="I25" s="750"/>
      <c r="J25" s="44"/>
    </row>
    <row r="26" spans="1:10" ht="21" x14ac:dyDescent="0.35">
      <c r="A26" s="44"/>
      <c r="B26" s="190"/>
      <c r="C26" s="191"/>
      <c r="D26" s="192"/>
      <c r="E26" s="192"/>
      <c r="F26" s="192"/>
      <c r="G26" s="192"/>
      <c r="H26" s="192"/>
      <c r="I26" s="193"/>
      <c r="J26" s="44"/>
    </row>
    <row r="27" spans="1:10" ht="18.75" customHeight="1" x14ac:dyDescent="0.5">
      <c r="A27" s="44"/>
      <c r="B27" s="190"/>
      <c r="C27" s="194"/>
      <c r="D27" s="192"/>
      <c r="E27" s="192"/>
      <c r="F27" s="192"/>
      <c r="G27" s="192"/>
      <c r="H27" s="192"/>
      <c r="I27" s="193"/>
      <c r="J27" s="44"/>
    </row>
    <row r="28" spans="1:10" ht="13.5" customHeight="1" x14ac:dyDescent="0.35">
      <c r="A28" s="44"/>
      <c r="B28" s="190"/>
      <c r="C28" s="191"/>
      <c r="D28" s="192"/>
      <c r="E28" s="192"/>
      <c r="F28" s="192"/>
      <c r="G28" s="192"/>
      <c r="H28" s="192"/>
      <c r="I28" s="193"/>
      <c r="J28" s="44"/>
    </row>
    <row r="29" spans="1:10" ht="37.5" customHeight="1" x14ac:dyDescent="0.5">
      <c r="A29" s="44"/>
      <c r="B29" s="745" t="s">
        <v>919</v>
      </c>
      <c r="C29" s="746"/>
      <c r="D29" s="746"/>
      <c r="E29" s="746"/>
      <c r="F29" s="746"/>
      <c r="G29" s="746"/>
      <c r="H29" s="746"/>
      <c r="I29" s="747"/>
      <c r="J29" s="44"/>
    </row>
    <row r="30" spans="1:10" ht="15" x14ac:dyDescent="0.25">
      <c r="A30" s="44"/>
      <c r="B30" s="190"/>
      <c r="C30" s="195"/>
      <c r="D30" s="195"/>
      <c r="E30" s="195"/>
      <c r="F30" s="195"/>
      <c r="G30" s="195"/>
      <c r="H30" s="195"/>
      <c r="I30" s="193"/>
      <c r="J30" s="44"/>
    </row>
    <row r="31" spans="1:10" x14ac:dyDescent="0.2">
      <c r="A31" s="44"/>
      <c r="B31" s="48"/>
      <c r="C31" s="49"/>
      <c r="D31" s="49"/>
      <c r="E31" s="49"/>
      <c r="F31" s="49"/>
      <c r="G31" s="49"/>
      <c r="H31" s="49"/>
      <c r="I31" s="50"/>
      <c r="J31" s="44"/>
    </row>
    <row r="32" spans="1:10" x14ac:dyDescent="0.2">
      <c r="A32" s="44"/>
      <c r="B32" s="48"/>
      <c r="C32" s="49"/>
      <c r="D32" s="49"/>
      <c r="E32" s="49"/>
      <c r="F32" s="49"/>
      <c r="G32" s="49"/>
      <c r="H32" s="49"/>
      <c r="I32" s="50"/>
      <c r="J32" s="44"/>
    </row>
    <row r="33" spans="1:10" x14ac:dyDescent="0.2">
      <c r="A33" s="44"/>
      <c r="B33" s="48"/>
      <c r="C33" s="49"/>
      <c r="D33" s="49"/>
      <c r="E33" s="49"/>
      <c r="F33" s="49"/>
      <c r="G33" s="49"/>
      <c r="H33" s="49"/>
      <c r="I33" s="50"/>
      <c r="J33" s="44"/>
    </row>
    <row r="34" spans="1:10" x14ac:dyDescent="0.2">
      <c r="A34" s="44"/>
      <c r="B34" s="48"/>
      <c r="C34" s="49"/>
      <c r="D34" s="49"/>
      <c r="E34" s="49"/>
      <c r="F34" s="49"/>
      <c r="G34" s="49"/>
      <c r="H34" s="49"/>
      <c r="I34" s="50"/>
      <c r="J34" s="44"/>
    </row>
    <row r="35" spans="1:10" x14ac:dyDescent="0.2">
      <c r="A35" s="44"/>
      <c r="B35" s="48"/>
      <c r="C35" s="49"/>
      <c r="D35" s="49"/>
      <c r="E35" s="49"/>
      <c r="F35" s="49"/>
      <c r="G35" s="49"/>
      <c r="H35" s="49"/>
      <c r="I35" s="50"/>
      <c r="J35" s="44"/>
    </row>
    <row r="36" spans="1:10" x14ac:dyDescent="0.2">
      <c r="A36" s="44"/>
      <c r="B36" s="48"/>
      <c r="C36" s="49"/>
      <c r="D36" s="49"/>
      <c r="E36" s="49"/>
      <c r="F36" s="49"/>
      <c r="G36" s="49"/>
      <c r="H36" s="49"/>
      <c r="I36" s="50"/>
      <c r="J36" s="44"/>
    </row>
    <row r="37" spans="1:10" x14ac:dyDescent="0.2">
      <c r="A37" s="44"/>
      <c r="B37" s="48"/>
      <c r="C37" s="49"/>
      <c r="D37" s="49"/>
      <c r="E37" s="49"/>
      <c r="F37" s="49"/>
      <c r="G37" s="49"/>
      <c r="H37" s="49"/>
      <c r="I37" s="50"/>
      <c r="J37" s="44"/>
    </row>
    <row r="38" spans="1:10" x14ac:dyDescent="0.2">
      <c r="A38" s="44"/>
      <c r="B38" s="48"/>
      <c r="C38" s="49"/>
      <c r="D38" s="49"/>
      <c r="E38" s="49"/>
      <c r="F38" s="754" t="s">
        <v>926</v>
      </c>
      <c r="G38" s="755"/>
      <c r="H38" s="755"/>
      <c r="I38" s="756"/>
      <c r="J38" s="44"/>
    </row>
    <row r="39" spans="1:10" ht="15" thickBot="1" x14ac:dyDescent="0.25">
      <c r="A39" s="44"/>
      <c r="B39" s="53"/>
      <c r="C39" s="54"/>
      <c r="D39" s="54"/>
      <c r="E39" s="54"/>
      <c r="F39" s="54"/>
      <c r="G39" s="54"/>
      <c r="H39" s="54"/>
      <c r="I39" s="55"/>
      <c r="J39" s="44"/>
    </row>
    <row r="40" spans="1:10" x14ac:dyDescent="0.2">
      <c r="A40" s="44"/>
      <c r="B40" s="44"/>
      <c r="C40" s="44"/>
      <c r="D40" s="44"/>
      <c r="E40" s="44"/>
      <c r="F40" s="44"/>
      <c r="G40" s="44"/>
      <c r="H40" s="44"/>
      <c r="I40" s="44"/>
      <c r="J40" s="44"/>
    </row>
    <row r="41" spans="1:10" x14ac:dyDescent="0.2">
      <c r="A41" s="44"/>
      <c r="B41" s="44"/>
      <c r="C41" s="44"/>
      <c r="D41" s="44"/>
      <c r="E41" s="44"/>
      <c r="F41" s="44"/>
      <c r="G41" s="44"/>
      <c r="H41" s="44"/>
      <c r="I41" s="44"/>
      <c r="J41" s="44"/>
    </row>
  </sheetData>
  <mergeCells count="4">
    <mergeCell ref="B29:I29"/>
    <mergeCell ref="B25:I25"/>
    <mergeCell ref="B24:I24"/>
    <mergeCell ref="F38:I38"/>
  </mergeCells>
  <printOptions horizontalCentered="1"/>
  <pageMargins left="0.25" right="0.25" top="0.75" bottom="0.75" header="0.3" footer="0.3"/>
  <pageSetup paperSize="9" firstPageNumber="9" fitToHeight="0" orientation="portrait" useFirstPageNumber="1" r:id="rId1"/>
  <headerFooter alignWithMargins="0">
    <oddHeader>&amp;C&amp;P</oddHeader>
    <oddFooter>&amp;CAdopted 31 March 2015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view="pageBreakPreview" zoomScaleSheetLayoutView="100" workbookViewId="0"/>
  </sheetViews>
  <sheetFormatPr defaultRowHeight="14.25" x14ac:dyDescent="0.2"/>
  <cols>
    <col min="1" max="1" width="57.25" customWidth="1"/>
    <col min="2" max="5" width="15.625" customWidth="1"/>
  </cols>
  <sheetData>
    <row r="1" spans="1:5" ht="15" x14ac:dyDescent="0.25">
      <c r="A1" s="12" t="s">
        <v>418</v>
      </c>
      <c r="B1" s="11"/>
      <c r="C1" s="11"/>
      <c r="D1" s="11"/>
      <c r="E1" s="11"/>
    </row>
    <row r="2" spans="1:5" x14ac:dyDescent="0.2">
      <c r="B2" s="11"/>
      <c r="C2" s="11"/>
      <c r="D2" s="11"/>
      <c r="E2" s="11"/>
    </row>
    <row r="3" spans="1:5" x14ac:dyDescent="0.2">
      <c r="B3" s="11"/>
      <c r="C3" s="11"/>
      <c r="D3" s="11"/>
      <c r="E3" s="11"/>
    </row>
    <row r="4" spans="1:5" ht="15" x14ac:dyDescent="0.25">
      <c r="A4" s="13"/>
      <c r="B4" s="18" t="s">
        <v>373</v>
      </c>
      <c r="C4" s="18" t="s">
        <v>374</v>
      </c>
      <c r="D4" s="18" t="s">
        <v>375</v>
      </c>
      <c r="E4" s="18" t="s">
        <v>483</v>
      </c>
    </row>
    <row r="5" spans="1:5" x14ac:dyDescent="0.2">
      <c r="A5" s="14"/>
      <c r="B5" s="15"/>
      <c r="C5" s="15"/>
      <c r="D5" s="15"/>
      <c r="E5" s="15"/>
    </row>
    <row r="6" spans="1:5" ht="15" x14ac:dyDescent="0.25">
      <c r="A6" s="16" t="s">
        <v>419</v>
      </c>
      <c r="B6" s="15"/>
      <c r="C6" s="15"/>
      <c r="D6" s="28" t="s">
        <v>220</v>
      </c>
      <c r="E6" s="15"/>
    </row>
    <row r="7" spans="1:5" ht="15" x14ac:dyDescent="0.25">
      <c r="A7" s="16"/>
      <c r="B7" s="15"/>
      <c r="C7" s="15"/>
      <c r="D7" s="28"/>
      <c r="E7" s="15"/>
    </row>
    <row r="8" spans="1:5" x14ac:dyDescent="0.2">
      <c r="A8" s="26" t="s">
        <v>420</v>
      </c>
      <c r="B8" s="17"/>
      <c r="C8" s="17"/>
      <c r="D8" s="17">
        <v>344.12</v>
      </c>
      <c r="E8" s="31" t="s">
        <v>333</v>
      </c>
    </row>
    <row r="9" spans="1:5" x14ac:dyDescent="0.2">
      <c r="A9" s="21" t="s">
        <v>421</v>
      </c>
      <c r="B9" s="20"/>
      <c r="C9" s="20"/>
      <c r="D9" s="23">
        <v>867.81</v>
      </c>
      <c r="E9" s="31" t="s">
        <v>333</v>
      </c>
    </row>
    <row r="10" spans="1:5" x14ac:dyDescent="0.2">
      <c r="A10" s="19" t="s">
        <v>422</v>
      </c>
      <c r="B10" s="20"/>
      <c r="C10" s="20"/>
      <c r="D10" s="20">
        <v>344.12</v>
      </c>
      <c r="E10" s="31" t="s">
        <v>333</v>
      </c>
    </row>
    <row r="11" spans="1:5" x14ac:dyDescent="0.2">
      <c r="A11" s="19" t="s">
        <v>423</v>
      </c>
      <c r="B11" s="20"/>
      <c r="C11" s="20"/>
      <c r="D11" s="20">
        <v>867.81</v>
      </c>
      <c r="E11" s="31" t="s">
        <v>333</v>
      </c>
    </row>
    <row r="12" spans="1:5" x14ac:dyDescent="0.2">
      <c r="A12" s="19" t="s">
        <v>424</v>
      </c>
      <c r="B12" s="20"/>
      <c r="C12" s="20"/>
      <c r="D12" s="27" t="s">
        <v>425</v>
      </c>
      <c r="E12" s="31" t="s">
        <v>333</v>
      </c>
    </row>
    <row r="13" spans="1:5" ht="42.75" x14ac:dyDescent="0.2">
      <c r="A13" s="21" t="s">
        <v>426</v>
      </c>
      <c r="B13" s="20"/>
      <c r="C13" s="20"/>
      <c r="D13" s="20">
        <v>867.81</v>
      </c>
      <c r="E13" s="32" t="s">
        <v>319</v>
      </c>
    </row>
    <row r="14" spans="1:5" ht="42.75" x14ac:dyDescent="0.2">
      <c r="A14" s="21" t="s">
        <v>427</v>
      </c>
      <c r="B14" s="20"/>
      <c r="C14" s="20"/>
      <c r="D14" s="20">
        <v>867.81</v>
      </c>
      <c r="E14" s="32" t="s">
        <v>319</v>
      </c>
    </row>
    <row r="15" spans="1:5" ht="28.5" x14ac:dyDescent="0.2">
      <c r="A15" s="21" t="s">
        <v>428</v>
      </c>
      <c r="B15" s="20"/>
      <c r="C15" s="20"/>
      <c r="D15" s="24">
        <v>1733.33</v>
      </c>
      <c r="E15" s="32" t="s">
        <v>319</v>
      </c>
    </row>
    <row r="16" spans="1:5" ht="57" x14ac:dyDescent="0.2">
      <c r="A16" s="21" t="s">
        <v>429</v>
      </c>
      <c r="B16" s="20"/>
      <c r="C16" s="22" t="s">
        <v>220</v>
      </c>
      <c r="D16" s="27" t="s">
        <v>430</v>
      </c>
      <c r="E16" s="32" t="s">
        <v>319</v>
      </c>
    </row>
    <row r="17" spans="1:5" x14ac:dyDescent="0.2">
      <c r="A17" s="14"/>
      <c r="B17" s="15"/>
      <c r="C17" s="15"/>
      <c r="D17" s="15"/>
      <c r="E17" s="15"/>
    </row>
    <row r="18" spans="1:5" ht="15" x14ac:dyDescent="0.25">
      <c r="A18" s="16" t="s">
        <v>431</v>
      </c>
      <c r="B18" s="15"/>
      <c r="C18" s="15"/>
      <c r="D18" s="28" t="s">
        <v>220</v>
      </c>
      <c r="E18" s="15"/>
    </row>
    <row r="19" spans="1:5" ht="15" x14ac:dyDescent="0.25">
      <c r="A19" s="16"/>
      <c r="B19" s="15"/>
      <c r="C19" s="15"/>
      <c r="D19" s="28"/>
      <c r="E19" s="15"/>
    </row>
    <row r="20" spans="1:5" x14ac:dyDescent="0.2">
      <c r="A20" s="26" t="s">
        <v>432</v>
      </c>
      <c r="B20" s="17"/>
      <c r="C20" s="17"/>
      <c r="D20" s="25" t="s">
        <v>425</v>
      </c>
      <c r="E20" s="17"/>
    </row>
    <row r="21" spans="1:5" x14ac:dyDescent="0.2">
      <c r="A21" s="19" t="s">
        <v>433</v>
      </c>
      <c r="B21" s="20"/>
      <c r="C21" s="20"/>
      <c r="D21" s="24" t="s">
        <v>425</v>
      </c>
      <c r="E21" s="20"/>
    </row>
    <row r="22" spans="1:5" x14ac:dyDescent="0.2">
      <c r="A22" s="19" t="s">
        <v>434</v>
      </c>
      <c r="B22" s="20"/>
      <c r="C22" s="20"/>
      <c r="D22" s="24" t="s">
        <v>425</v>
      </c>
      <c r="E22" s="20"/>
    </row>
    <row r="23" spans="1:5" x14ac:dyDescent="0.2">
      <c r="A23" s="21" t="s">
        <v>435</v>
      </c>
      <c r="B23" s="20"/>
      <c r="C23" s="20"/>
      <c r="D23" s="24" t="s">
        <v>425</v>
      </c>
      <c r="E23" s="20"/>
    </row>
    <row r="24" spans="1:5" ht="28.5" x14ac:dyDescent="0.2">
      <c r="A24" s="21" t="s">
        <v>436</v>
      </c>
      <c r="B24" s="20"/>
      <c r="C24" s="20"/>
      <c r="D24" s="24">
        <v>1733.33</v>
      </c>
      <c r="E24" s="20"/>
    </row>
    <row r="25" spans="1:5" ht="57" x14ac:dyDescent="0.2">
      <c r="A25" s="21" t="s">
        <v>429</v>
      </c>
      <c r="B25" s="20"/>
      <c r="C25" s="22" t="s">
        <v>220</v>
      </c>
      <c r="D25" s="27" t="s">
        <v>430</v>
      </c>
      <c r="E25" s="22" t="s">
        <v>220</v>
      </c>
    </row>
    <row r="26" spans="1:5" x14ac:dyDescent="0.2">
      <c r="A26" s="14"/>
      <c r="B26" s="15"/>
      <c r="C26" s="15"/>
      <c r="D26" s="15"/>
      <c r="E26" s="15"/>
    </row>
    <row r="27" spans="1:5" ht="15" x14ac:dyDescent="0.25">
      <c r="A27" s="16" t="s">
        <v>437</v>
      </c>
      <c r="B27" s="15"/>
      <c r="C27" s="15"/>
      <c r="D27" s="28" t="s">
        <v>220</v>
      </c>
      <c r="E27" s="15"/>
    </row>
    <row r="28" spans="1:5" ht="15" x14ac:dyDescent="0.25">
      <c r="A28" s="16"/>
      <c r="B28" s="15"/>
      <c r="C28" s="15"/>
      <c r="D28" s="28"/>
      <c r="E28" s="15"/>
    </row>
    <row r="29" spans="1:5" x14ac:dyDescent="0.2">
      <c r="A29" s="26" t="s">
        <v>438</v>
      </c>
      <c r="B29" s="17"/>
      <c r="C29" s="17"/>
      <c r="D29" s="25">
        <v>432.81</v>
      </c>
      <c r="E29" s="17">
        <v>280.5</v>
      </c>
    </row>
    <row r="30" spans="1:5" x14ac:dyDescent="0.2">
      <c r="A30" s="19" t="s">
        <v>439</v>
      </c>
      <c r="B30" s="20"/>
      <c r="C30" s="20"/>
      <c r="D30" s="24">
        <v>206.49</v>
      </c>
      <c r="E30" s="20"/>
    </row>
    <row r="31" spans="1:5" x14ac:dyDescent="0.2">
      <c r="A31" s="19" t="s">
        <v>440</v>
      </c>
      <c r="B31" s="20"/>
      <c r="C31" s="20"/>
      <c r="D31" s="24">
        <v>67.72</v>
      </c>
      <c r="E31" s="20">
        <v>110</v>
      </c>
    </row>
    <row r="32" spans="1:5" x14ac:dyDescent="0.2">
      <c r="A32" s="19" t="s">
        <v>441</v>
      </c>
      <c r="B32" s="20"/>
      <c r="C32" s="20"/>
      <c r="D32" s="24">
        <v>254.3</v>
      </c>
      <c r="E32" s="20">
        <v>165</v>
      </c>
    </row>
    <row r="33" spans="1:5" x14ac:dyDescent="0.2">
      <c r="A33" s="19" t="s">
        <v>442</v>
      </c>
      <c r="B33" s="20"/>
      <c r="C33" s="20"/>
      <c r="D33" s="24">
        <v>191.4</v>
      </c>
      <c r="E33" s="20">
        <v>123.45</v>
      </c>
    </row>
    <row r="34" spans="1:5" x14ac:dyDescent="0.2">
      <c r="A34" s="19" t="s">
        <v>443</v>
      </c>
      <c r="B34" s="20"/>
      <c r="C34" s="20"/>
      <c r="D34" s="24">
        <v>10.53</v>
      </c>
      <c r="E34" s="20">
        <v>15</v>
      </c>
    </row>
    <row r="35" spans="1:5" x14ac:dyDescent="0.2">
      <c r="A35" s="19" t="s">
        <v>444</v>
      </c>
      <c r="B35" s="20"/>
      <c r="C35" s="20"/>
      <c r="D35" s="24">
        <v>6.91</v>
      </c>
      <c r="E35" s="20">
        <v>1.83</v>
      </c>
    </row>
    <row r="36" spans="1:5" x14ac:dyDescent="0.2">
      <c r="A36" s="19" t="s">
        <v>445</v>
      </c>
      <c r="B36" s="20"/>
      <c r="C36" s="20"/>
      <c r="D36" s="24">
        <v>175.04</v>
      </c>
      <c r="E36" s="20">
        <v>123.45</v>
      </c>
    </row>
    <row r="37" spans="1:5" x14ac:dyDescent="0.2">
      <c r="A37" s="19" t="s">
        <v>446</v>
      </c>
      <c r="B37" s="20"/>
      <c r="C37" s="20"/>
      <c r="D37" s="24">
        <v>128.38</v>
      </c>
      <c r="E37" s="20">
        <v>109.01</v>
      </c>
    </row>
    <row r="38" spans="1:5" x14ac:dyDescent="0.2">
      <c r="A38" s="14"/>
      <c r="B38" s="15"/>
      <c r="C38" s="15"/>
      <c r="D38" s="15"/>
      <c r="E38" s="15"/>
    </row>
    <row r="39" spans="1:5" ht="15" x14ac:dyDescent="0.25">
      <c r="A39" s="16" t="s">
        <v>447</v>
      </c>
      <c r="B39" s="15"/>
      <c r="C39" s="15"/>
      <c r="D39" s="28" t="s">
        <v>220</v>
      </c>
      <c r="E39" s="15"/>
    </row>
    <row r="40" spans="1:5" ht="15" x14ac:dyDescent="0.25">
      <c r="A40" s="16"/>
      <c r="B40" s="15"/>
      <c r="C40" s="15"/>
      <c r="D40" s="28"/>
      <c r="E40" s="15"/>
    </row>
    <row r="41" spans="1:5" x14ac:dyDescent="0.2">
      <c r="A41" s="26" t="s">
        <v>448</v>
      </c>
      <c r="B41" s="17"/>
      <c r="C41" s="17"/>
      <c r="D41" s="25">
        <v>173.38</v>
      </c>
      <c r="E41" s="17"/>
    </row>
    <row r="42" spans="1:5" x14ac:dyDescent="0.2">
      <c r="A42" s="19" t="s">
        <v>449</v>
      </c>
      <c r="B42" s="20"/>
      <c r="C42" s="20"/>
      <c r="D42" s="24">
        <v>67.760000000000005</v>
      </c>
      <c r="E42" s="20"/>
    </row>
    <row r="43" spans="1:5" x14ac:dyDescent="0.2">
      <c r="A43" s="14"/>
      <c r="B43" s="15"/>
      <c r="C43" s="15"/>
      <c r="D43" s="15"/>
      <c r="E43" s="15"/>
    </row>
    <row r="44" spans="1:5" ht="15" x14ac:dyDescent="0.25">
      <c r="A44" s="16" t="s">
        <v>447</v>
      </c>
      <c r="B44" s="15"/>
      <c r="C44" s="15"/>
      <c r="D44" s="28" t="s">
        <v>220</v>
      </c>
      <c r="E44" s="15"/>
    </row>
    <row r="45" spans="1:5" ht="15" x14ac:dyDescent="0.25">
      <c r="A45" s="16"/>
      <c r="B45" s="15"/>
      <c r="C45" s="15"/>
      <c r="D45" s="28"/>
      <c r="E45" s="15"/>
    </row>
    <row r="46" spans="1:5" x14ac:dyDescent="0.2">
      <c r="A46" s="26" t="s">
        <v>450</v>
      </c>
      <c r="B46" s="17"/>
      <c r="C46" s="17"/>
      <c r="D46" s="25">
        <v>208.42</v>
      </c>
      <c r="E46" s="17"/>
    </row>
    <row r="47" spans="1:5" x14ac:dyDescent="0.2">
      <c r="A47" s="19" t="s">
        <v>451</v>
      </c>
      <c r="B47" s="20"/>
      <c r="C47" s="20"/>
      <c r="D47" s="24">
        <v>87.19</v>
      </c>
      <c r="E47" s="20"/>
    </row>
    <row r="48" spans="1:5" x14ac:dyDescent="0.2">
      <c r="A48" s="14"/>
      <c r="B48" s="15"/>
      <c r="C48" s="15"/>
      <c r="D48" s="15"/>
      <c r="E48" s="15"/>
    </row>
    <row r="49" spans="1:5" ht="15" x14ac:dyDescent="0.25">
      <c r="A49" s="16" t="s">
        <v>447</v>
      </c>
      <c r="B49" s="15"/>
      <c r="C49" s="15"/>
      <c r="D49" s="28" t="s">
        <v>220</v>
      </c>
      <c r="E49" s="15"/>
    </row>
    <row r="50" spans="1:5" ht="15" x14ac:dyDescent="0.25">
      <c r="A50" s="16"/>
      <c r="B50" s="15"/>
      <c r="C50" s="15"/>
      <c r="D50" s="28"/>
      <c r="E50" s="15"/>
    </row>
    <row r="51" spans="1:5" x14ac:dyDescent="0.2">
      <c r="A51" s="26" t="s">
        <v>452</v>
      </c>
      <c r="B51" s="17"/>
      <c r="C51" s="17"/>
      <c r="D51" s="25">
        <v>352.63</v>
      </c>
      <c r="E51" s="31" t="s">
        <v>319</v>
      </c>
    </row>
    <row r="52" spans="1:5" x14ac:dyDescent="0.2">
      <c r="A52" s="19" t="s">
        <v>453</v>
      </c>
      <c r="B52" s="20"/>
      <c r="C52" s="20"/>
      <c r="D52" s="24">
        <v>882.46</v>
      </c>
      <c r="E52" s="31" t="s">
        <v>319</v>
      </c>
    </row>
    <row r="53" spans="1:5" x14ac:dyDescent="0.2">
      <c r="A53" s="19" t="s">
        <v>454</v>
      </c>
      <c r="B53" s="20"/>
      <c r="C53" s="20"/>
      <c r="D53" s="24">
        <v>1764.04</v>
      </c>
      <c r="E53" s="31" t="s">
        <v>319</v>
      </c>
    </row>
    <row r="54" spans="1:5" x14ac:dyDescent="0.2">
      <c r="A54" s="19" t="s">
        <v>453</v>
      </c>
      <c r="B54" s="20"/>
      <c r="C54" s="20"/>
      <c r="D54" s="24">
        <v>882.46</v>
      </c>
      <c r="E54" s="31" t="s">
        <v>319</v>
      </c>
    </row>
    <row r="55" spans="1:5" x14ac:dyDescent="0.2">
      <c r="A55" s="19" t="s">
        <v>455</v>
      </c>
      <c r="B55" s="20"/>
      <c r="C55" s="20"/>
      <c r="D55" s="24">
        <v>882.46</v>
      </c>
      <c r="E55" s="31" t="s">
        <v>319</v>
      </c>
    </row>
    <row r="56" spans="1:5" x14ac:dyDescent="0.2">
      <c r="A56" s="14"/>
      <c r="B56" s="15"/>
      <c r="C56" s="15"/>
      <c r="D56" s="15"/>
      <c r="E56" s="15"/>
    </row>
    <row r="57" spans="1:5" ht="15" x14ac:dyDescent="0.25">
      <c r="A57" s="16" t="s">
        <v>484</v>
      </c>
      <c r="B57" s="15"/>
      <c r="C57" s="15"/>
      <c r="D57" s="28" t="s">
        <v>220</v>
      </c>
      <c r="E57" s="15"/>
    </row>
    <row r="58" spans="1:5" ht="15" x14ac:dyDescent="0.25">
      <c r="A58" s="16"/>
      <c r="B58" s="15"/>
      <c r="C58" s="15"/>
      <c r="D58" s="28"/>
      <c r="E58" s="15"/>
    </row>
    <row r="59" spans="1:5" x14ac:dyDescent="0.2">
      <c r="A59" s="26" t="s">
        <v>485</v>
      </c>
      <c r="B59" s="17"/>
      <c r="C59" s="17"/>
      <c r="D59" s="25" t="s">
        <v>220</v>
      </c>
      <c r="E59" s="31">
        <v>240</v>
      </c>
    </row>
    <row r="60" spans="1:5" x14ac:dyDescent="0.2">
      <c r="A60" s="26" t="s">
        <v>486</v>
      </c>
      <c r="B60" s="20"/>
      <c r="C60" s="20"/>
      <c r="D60" s="24" t="s">
        <v>220</v>
      </c>
      <c r="E60" s="31">
        <v>530</v>
      </c>
    </row>
    <row r="61" spans="1:5" x14ac:dyDescent="0.2">
      <c r="A61" s="26" t="s">
        <v>487</v>
      </c>
      <c r="B61" s="20"/>
      <c r="C61" s="20"/>
      <c r="D61" s="24" t="s">
        <v>220</v>
      </c>
      <c r="E61" s="31">
        <v>40</v>
      </c>
    </row>
    <row r="62" spans="1:5" x14ac:dyDescent="0.2">
      <c r="A62" s="19" t="s">
        <v>488</v>
      </c>
      <c r="B62" s="20"/>
      <c r="C62" s="20"/>
      <c r="D62" s="24" t="s">
        <v>220</v>
      </c>
      <c r="E62" s="31" t="s">
        <v>319</v>
      </c>
    </row>
    <row r="63" spans="1:5" x14ac:dyDescent="0.2">
      <c r="A63" s="19" t="s">
        <v>489</v>
      </c>
      <c r="B63" s="20"/>
      <c r="C63" s="20"/>
      <c r="D63" s="24"/>
      <c r="E63" s="31"/>
    </row>
    <row r="64" spans="1:5" x14ac:dyDescent="0.2">
      <c r="A64" s="19" t="s">
        <v>490</v>
      </c>
      <c r="B64" s="20"/>
      <c r="C64" s="20"/>
      <c r="D64" s="24"/>
      <c r="E64" s="31" t="s">
        <v>319</v>
      </c>
    </row>
    <row r="65" spans="1:5" x14ac:dyDescent="0.2">
      <c r="A65" s="19" t="s">
        <v>491</v>
      </c>
      <c r="B65" s="20"/>
      <c r="C65" s="20"/>
      <c r="D65" s="24"/>
      <c r="E65" s="31">
        <v>15</v>
      </c>
    </row>
    <row r="66" spans="1:5" x14ac:dyDescent="0.2">
      <c r="A66" s="19" t="s">
        <v>492</v>
      </c>
      <c r="B66" s="20"/>
      <c r="C66" s="20"/>
      <c r="D66" s="24"/>
      <c r="E66" s="31">
        <v>4</v>
      </c>
    </row>
    <row r="67" spans="1:5" ht="28.5" x14ac:dyDescent="0.2">
      <c r="A67" s="21" t="s">
        <v>493</v>
      </c>
      <c r="B67" s="20"/>
      <c r="C67" s="20"/>
      <c r="D67" s="24" t="s">
        <v>220</v>
      </c>
      <c r="E67" s="31" t="s">
        <v>220</v>
      </c>
    </row>
    <row r="68" spans="1:5" x14ac:dyDescent="0.2">
      <c r="A68" s="19" t="s">
        <v>494</v>
      </c>
      <c r="B68" s="20"/>
      <c r="C68" s="20"/>
      <c r="D68" s="24"/>
      <c r="E68" s="31" t="s">
        <v>319</v>
      </c>
    </row>
    <row r="69" spans="1:5" x14ac:dyDescent="0.2">
      <c r="A69" s="19" t="s">
        <v>495</v>
      </c>
      <c r="B69" s="20"/>
      <c r="C69" s="20"/>
      <c r="D69" s="24"/>
      <c r="E69" s="31" t="s">
        <v>319</v>
      </c>
    </row>
    <row r="70" spans="1:5" x14ac:dyDescent="0.2">
      <c r="A70" s="19" t="s">
        <v>496</v>
      </c>
      <c r="B70" s="20"/>
      <c r="C70" s="20"/>
      <c r="D70" s="24"/>
      <c r="E70" s="31" t="s">
        <v>319</v>
      </c>
    </row>
  </sheetData>
  <pageMargins left="0.70866141732283472" right="0.70866141732283472" top="0.74803149606299213" bottom="0.74803149606299213" header="0.31496062992125984" footer="0.31496062992125984"/>
  <pageSetup scale="80" orientation="landscape" r:id="rId1"/>
  <rowBreaks count="1" manualBreakCount="1">
    <brk id="2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workbookViewId="0"/>
  </sheetViews>
  <sheetFormatPr defaultRowHeight="14.25" x14ac:dyDescent="0.2"/>
  <cols>
    <col min="2" max="2" width="17.25" customWidth="1"/>
    <col min="8" max="8" width="9.875" style="43" bestFit="1" customWidth="1"/>
  </cols>
  <sheetData>
    <row r="1" spans="2:8" x14ac:dyDescent="0.2">
      <c r="C1" s="29" t="s">
        <v>535</v>
      </c>
    </row>
    <row r="3" spans="2:8" x14ac:dyDescent="0.2">
      <c r="B3" s="34" t="s">
        <v>516</v>
      </c>
      <c r="C3" s="33" t="s">
        <v>520</v>
      </c>
      <c r="D3" s="34" t="s">
        <v>518</v>
      </c>
    </row>
    <row r="4" spans="2:8" x14ac:dyDescent="0.2">
      <c r="B4" t="s">
        <v>517</v>
      </c>
      <c r="C4">
        <v>16</v>
      </c>
      <c r="D4">
        <v>46</v>
      </c>
      <c r="F4">
        <v>170.4</v>
      </c>
      <c r="G4">
        <f>+D4*F4</f>
        <v>7838.4000000000005</v>
      </c>
      <c r="H4" s="43">
        <f>+G4*52</f>
        <v>407596.80000000005</v>
      </c>
    </row>
    <row r="5" spans="2:8" x14ac:dyDescent="0.2">
      <c r="B5" t="s">
        <v>262</v>
      </c>
      <c r="C5">
        <v>15306</v>
      </c>
      <c r="D5">
        <v>15651</v>
      </c>
      <c r="F5">
        <v>55.1</v>
      </c>
      <c r="G5">
        <f>+C5*F5</f>
        <v>843360.6</v>
      </c>
      <c r="H5" s="43">
        <f>+G5*12</f>
        <v>10120327.199999999</v>
      </c>
    </row>
    <row r="6" spans="2:8" x14ac:dyDescent="0.2">
      <c r="B6" t="s">
        <v>519</v>
      </c>
      <c r="C6">
        <v>5669</v>
      </c>
      <c r="D6">
        <v>5669</v>
      </c>
      <c r="F6">
        <v>55.1</v>
      </c>
      <c r="G6">
        <f>+C6*F6</f>
        <v>312361.90000000002</v>
      </c>
      <c r="H6" s="43">
        <f>+G6*12</f>
        <v>3748342.8000000003</v>
      </c>
    </row>
    <row r="9" spans="2:8" x14ac:dyDescent="0.2">
      <c r="B9" s="33" t="s">
        <v>521</v>
      </c>
      <c r="C9" s="33" t="s">
        <v>520</v>
      </c>
      <c r="D9" s="34" t="s">
        <v>518</v>
      </c>
    </row>
    <row r="10" spans="2:8" x14ac:dyDescent="0.2">
      <c r="B10" s="29" t="s">
        <v>531</v>
      </c>
      <c r="C10">
        <v>48</v>
      </c>
      <c r="D10">
        <v>47</v>
      </c>
      <c r="F10">
        <v>40.6</v>
      </c>
      <c r="G10">
        <f>+D10*F10</f>
        <v>1908.2</v>
      </c>
      <c r="H10" s="43">
        <f>+G10*12</f>
        <v>22898.400000000001</v>
      </c>
    </row>
    <row r="11" spans="2:8" x14ac:dyDescent="0.2">
      <c r="B11" t="s">
        <v>262</v>
      </c>
      <c r="C11">
        <v>15872</v>
      </c>
      <c r="D11">
        <v>16026</v>
      </c>
      <c r="F11">
        <v>40.6</v>
      </c>
      <c r="G11">
        <f>+D11*F11</f>
        <v>650655.6</v>
      </c>
      <c r="H11" s="43">
        <f>+G11*12</f>
        <v>7807867.1999999993</v>
      </c>
    </row>
    <row r="12" spans="2:8" x14ac:dyDescent="0.2">
      <c r="B12" t="s">
        <v>519</v>
      </c>
      <c r="C12">
        <v>5440</v>
      </c>
      <c r="D12">
        <v>5440</v>
      </c>
      <c r="F12">
        <v>40.6</v>
      </c>
      <c r="G12">
        <f>+C12*F12</f>
        <v>220864</v>
      </c>
      <c r="H12" s="43">
        <f>+G12*12</f>
        <v>2650368</v>
      </c>
    </row>
    <row r="15" spans="2:8" x14ac:dyDescent="0.2">
      <c r="B15" s="33" t="s">
        <v>522</v>
      </c>
      <c r="C15" s="33" t="s">
        <v>520</v>
      </c>
      <c r="D15" s="34" t="s">
        <v>518</v>
      </c>
    </row>
    <row r="16" spans="2:8" x14ac:dyDescent="0.2">
      <c r="B16" s="29" t="s">
        <v>523</v>
      </c>
      <c r="C16">
        <v>6360</v>
      </c>
      <c r="D16">
        <v>6353</v>
      </c>
      <c r="F16">
        <v>6</v>
      </c>
      <c r="G16">
        <f>+C16*6*12</f>
        <v>457920</v>
      </c>
      <c r="H16" s="43">
        <f>+G16*12</f>
        <v>5495040</v>
      </c>
    </row>
    <row r="17" spans="2:14" x14ac:dyDescent="0.2">
      <c r="B17" s="29" t="s">
        <v>262</v>
      </c>
      <c r="C17">
        <f>8636-1554</f>
        <v>7082</v>
      </c>
      <c r="D17">
        <f>348514-1926</f>
        <v>346588</v>
      </c>
      <c r="F17">
        <v>6</v>
      </c>
      <c r="G17">
        <f>+C17*6*5.8</f>
        <v>246453.6</v>
      </c>
      <c r="H17" s="43">
        <f>+G17*12</f>
        <v>2957443.2</v>
      </c>
      <c r="K17">
        <f>31.9*1.1</f>
        <v>35.090000000000003</v>
      </c>
      <c r="M17">
        <f>7082*6*12</f>
        <v>509904</v>
      </c>
      <c r="N17">
        <f>+M17*5.8</f>
        <v>2957443.1999999997</v>
      </c>
    </row>
    <row r="18" spans="2:14" x14ac:dyDescent="0.2">
      <c r="B18" s="29" t="s">
        <v>519</v>
      </c>
      <c r="C18">
        <v>2528</v>
      </c>
      <c r="D18">
        <v>2528</v>
      </c>
      <c r="F18">
        <v>31.9</v>
      </c>
      <c r="G18">
        <f>+C18*F18</f>
        <v>80643.199999999997</v>
      </c>
      <c r="H18" s="43">
        <f>+G18*12</f>
        <v>967718.39999999991</v>
      </c>
      <c r="N18" s="43">
        <f>+H18</f>
        <v>967718.39999999991</v>
      </c>
    </row>
    <row r="19" spans="2:14" x14ac:dyDescent="0.2">
      <c r="B19" s="29" t="s">
        <v>519</v>
      </c>
      <c r="C19">
        <v>1554</v>
      </c>
      <c r="D19">
        <v>19626</v>
      </c>
      <c r="F19">
        <v>6</v>
      </c>
      <c r="G19">
        <f>+C19*6</f>
        <v>9324</v>
      </c>
      <c r="H19" s="43">
        <f>+G19*6*12</f>
        <v>671328</v>
      </c>
      <c r="N19" s="43">
        <f>+H19</f>
        <v>671328</v>
      </c>
    </row>
    <row r="20" spans="2:14" x14ac:dyDescent="0.2">
      <c r="B20" s="29" t="s">
        <v>533</v>
      </c>
      <c r="C20">
        <v>7082</v>
      </c>
      <c r="F20">
        <v>31.9</v>
      </c>
      <c r="G20">
        <f>+C20*F20</f>
        <v>225915.8</v>
      </c>
      <c r="H20" s="43">
        <f>+G20*12</f>
        <v>2710989.5999999996</v>
      </c>
      <c r="N20">
        <f>SUM(N17:N19)</f>
        <v>4596489.5999999996</v>
      </c>
    </row>
    <row r="21" spans="2:14" x14ac:dyDescent="0.2">
      <c r="B21" s="29" t="s">
        <v>534</v>
      </c>
      <c r="C21">
        <v>6360</v>
      </c>
      <c r="F21">
        <v>35</v>
      </c>
      <c r="G21">
        <f>+C16*F21</f>
        <v>222600</v>
      </c>
      <c r="H21" s="43">
        <f>+G21*12</f>
        <v>2671200</v>
      </c>
    </row>
    <row r="23" spans="2:14" x14ac:dyDescent="0.2">
      <c r="B23" s="35" t="s">
        <v>524</v>
      </c>
      <c r="C23" s="35" t="s">
        <v>520</v>
      </c>
      <c r="D23" s="35" t="s">
        <v>518</v>
      </c>
    </row>
    <row r="24" spans="2:14" x14ac:dyDescent="0.2">
      <c r="B24" s="29" t="s">
        <v>533</v>
      </c>
      <c r="C24" s="29">
        <v>9355</v>
      </c>
      <c r="D24" s="35"/>
      <c r="F24">
        <v>96.02</v>
      </c>
      <c r="G24">
        <f>+C24*F24</f>
        <v>898267.1</v>
      </c>
      <c r="H24" s="43">
        <f>+G24*12</f>
        <v>10779205.199999999</v>
      </c>
    </row>
    <row r="25" spans="2:14" x14ac:dyDescent="0.2">
      <c r="B25" s="29" t="s">
        <v>533</v>
      </c>
      <c r="C25">
        <v>188</v>
      </c>
      <c r="D25" s="35"/>
      <c r="F25">
        <v>286.99</v>
      </c>
      <c r="G25">
        <f>+C25*F25</f>
        <v>53954.12</v>
      </c>
      <c r="H25" s="43">
        <f>+G25*12</f>
        <v>647449.44000000006</v>
      </c>
    </row>
    <row r="26" spans="2:14" x14ac:dyDescent="0.2">
      <c r="B26" s="29" t="s">
        <v>525</v>
      </c>
      <c r="C26">
        <v>188</v>
      </c>
      <c r="D26">
        <v>299621</v>
      </c>
      <c r="F26">
        <v>0.65</v>
      </c>
      <c r="G26">
        <f>+D26-F26</f>
        <v>299620.34999999998</v>
      </c>
      <c r="H26" s="43">
        <f>+G26*12</f>
        <v>3595444.1999999997</v>
      </c>
    </row>
    <row r="27" spans="2:14" x14ac:dyDescent="0.2">
      <c r="B27" s="29" t="s">
        <v>525</v>
      </c>
      <c r="C27">
        <v>188</v>
      </c>
      <c r="F27">
        <v>45.9</v>
      </c>
      <c r="G27">
        <f>+C27*F27</f>
        <v>8629.1999999999989</v>
      </c>
      <c r="H27" s="43">
        <f>+G27*12</f>
        <v>103550.39999999999</v>
      </c>
    </row>
    <row r="28" spans="2:14" x14ac:dyDescent="0.2">
      <c r="B28" s="29" t="s">
        <v>262</v>
      </c>
      <c r="C28">
        <v>9355</v>
      </c>
      <c r="D28">
        <v>6692656</v>
      </c>
      <c r="F28">
        <v>0.61</v>
      </c>
      <c r="G28">
        <f>+D28*F28</f>
        <v>4082520.1599999997</v>
      </c>
      <c r="H28" s="43">
        <f>+G28*12</f>
        <v>48990241.919999994</v>
      </c>
    </row>
    <row r="29" spans="2:14" x14ac:dyDescent="0.2">
      <c r="B29" s="29" t="s">
        <v>526</v>
      </c>
      <c r="C29">
        <v>1</v>
      </c>
      <c r="D29">
        <v>1</v>
      </c>
      <c r="F29">
        <v>0.7</v>
      </c>
    </row>
    <row r="30" spans="2:14" x14ac:dyDescent="0.2">
      <c r="B30" s="29" t="s">
        <v>527</v>
      </c>
      <c r="C30">
        <v>4000</v>
      </c>
      <c r="F30">
        <v>0.85</v>
      </c>
      <c r="G30">
        <f>+C30*F30</f>
        <v>3400</v>
      </c>
      <c r="H30" s="43">
        <f>+G30*650*12</f>
        <v>26520000</v>
      </c>
    </row>
    <row r="31" spans="2:14" x14ac:dyDescent="0.2">
      <c r="B31" s="29" t="s">
        <v>528</v>
      </c>
      <c r="C31">
        <v>5000</v>
      </c>
      <c r="F31">
        <v>0.5</v>
      </c>
      <c r="G31">
        <f>+C31*F31</f>
        <v>2500</v>
      </c>
      <c r="H31" s="43">
        <f>+G31*50*12</f>
        <v>1500000</v>
      </c>
    </row>
    <row r="32" spans="2:14" x14ac:dyDescent="0.2">
      <c r="B32" s="29" t="s">
        <v>532</v>
      </c>
      <c r="C32">
        <v>5000</v>
      </c>
      <c r="F32">
        <v>0.5</v>
      </c>
      <c r="G32">
        <f>+C32*F32</f>
        <v>2500</v>
      </c>
      <c r="H32" s="43">
        <f>+G32*50*12</f>
        <v>1500000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workbookViewId="0">
      <selection activeCell="D7" sqref="D7"/>
    </sheetView>
  </sheetViews>
  <sheetFormatPr defaultRowHeight="14.25" x14ac:dyDescent="0.2"/>
  <cols>
    <col min="1" max="1" width="3.75" customWidth="1"/>
    <col min="2" max="2" width="59.625" customWidth="1"/>
    <col min="3" max="6" width="11.5" customWidth="1"/>
  </cols>
  <sheetData>
    <row r="1" spans="1:6" ht="18" x14ac:dyDescent="0.25">
      <c r="B1" s="830" t="s">
        <v>925</v>
      </c>
      <c r="C1" s="830"/>
      <c r="D1" s="830"/>
    </row>
    <row r="2" spans="1:6" ht="15" thickBot="1" x14ac:dyDescent="0.25"/>
    <row r="3" spans="1:6" ht="15.75" customHeight="1" thickBot="1" x14ac:dyDescent="0.25">
      <c r="A3" s="831" t="s">
        <v>809</v>
      </c>
      <c r="B3" s="832"/>
      <c r="C3" s="832"/>
      <c r="D3" s="832"/>
      <c r="E3" s="742"/>
      <c r="F3" s="743"/>
    </row>
    <row r="4" spans="1:6" ht="15" customHeight="1" x14ac:dyDescent="0.2">
      <c r="A4" s="833" t="s">
        <v>840</v>
      </c>
      <c r="B4" s="834"/>
      <c r="C4" s="837" t="s">
        <v>761</v>
      </c>
      <c r="D4" s="717" t="s">
        <v>780</v>
      </c>
      <c r="E4" s="744" t="s">
        <v>808</v>
      </c>
      <c r="F4" s="744" t="s">
        <v>921</v>
      </c>
    </row>
    <row r="5" spans="1:6" ht="15.75" thickBot="1" x14ac:dyDescent="0.25">
      <c r="A5" s="835"/>
      <c r="B5" s="836"/>
      <c r="C5" s="838"/>
      <c r="D5" s="733">
        <v>6.5000000000000002E-2</v>
      </c>
      <c r="E5" s="733">
        <v>0.06</v>
      </c>
      <c r="F5" s="733">
        <v>0.06</v>
      </c>
    </row>
    <row r="6" spans="1:6" ht="16.5" thickBot="1" x14ac:dyDescent="0.25">
      <c r="A6" s="738"/>
      <c r="B6" s="718" t="s">
        <v>810</v>
      </c>
      <c r="C6" s="719"/>
      <c r="D6" s="720"/>
      <c r="E6" s="720"/>
      <c r="F6" s="720"/>
    </row>
    <row r="7" spans="1:6" ht="18" customHeight="1" thickBot="1" x14ac:dyDescent="0.25">
      <c r="A7" s="738" t="s">
        <v>811</v>
      </c>
      <c r="B7" s="721" t="s">
        <v>812</v>
      </c>
      <c r="C7" s="719">
        <v>200</v>
      </c>
      <c r="D7" s="719">
        <v>212</v>
      </c>
      <c r="E7" s="719">
        <f>SUM(D7*0.06+D7)</f>
        <v>224.72</v>
      </c>
      <c r="F7" s="719">
        <f>SUM(E7*0.06+E7)</f>
        <v>238.20320000000001</v>
      </c>
    </row>
    <row r="8" spans="1:6" ht="18" customHeight="1" thickBot="1" x14ac:dyDescent="0.25">
      <c r="A8" s="738" t="s">
        <v>813</v>
      </c>
      <c r="B8" s="721" t="s">
        <v>814</v>
      </c>
      <c r="C8" s="719">
        <v>50</v>
      </c>
      <c r="D8" s="719">
        <v>53</v>
      </c>
      <c r="E8" s="719">
        <f>SUM(D8*0.06+D8)</f>
        <v>56.18</v>
      </c>
      <c r="F8" s="719">
        <f>SUM(E8*0.06+E8)</f>
        <v>59.550800000000002</v>
      </c>
    </row>
    <row r="9" spans="1:6" ht="18" customHeight="1" thickBot="1" x14ac:dyDescent="0.25">
      <c r="A9" s="738" t="s">
        <v>815</v>
      </c>
      <c r="B9" s="721" t="s">
        <v>816</v>
      </c>
      <c r="C9" s="719"/>
      <c r="D9" s="719"/>
      <c r="E9" s="719"/>
      <c r="F9" s="719"/>
    </row>
    <row r="10" spans="1:6" ht="18" customHeight="1" thickBot="1" x14ac:dyDescent="0.25">
      <c r="A10" s="722"/>
      <c r="B10" s="723" t="s">
        <v>841</v>
      </c>
      <c r="C10" s="719">
        <v>55</v>
      </c>
      <c r="D10" s="719">
        <v>58.3</v>
      </c>
      <c r="E10" s="719">
        <f t="shared" ref="E10:F11" si="0">SUM(D10*0.06+D10)</f>
        <v>61.797999999999995</v>
      </c>
      <c r="F10" s="719">
        <f t="shared" si="0"/>
        <v>65.505879999999991</v>
      </c>
    </row>
    <row r="11" spans="1:6" ht="18" customHeight="1" thickBot="1" x14ac:dyDescent="0.25">
      <c r="A11" s="722"/>
      <c r="B11" s="723" t="s">
        <v>842</v>
      </c>
      <c r="C11" s="719">
        <v>65</v>
      </c>
      <c r="D11" s="719">
        <v>69.3</v>
      </c>
      <c r="E11" s="719">
        <f t="shared" si="0"/>
        <v>73.457999999999998</v>
      </c>
      <c r="F11" s="719">
        <f t="shared" si="0"/>
        <v>77.865479999999991</v>
      </c>
    </row>
    <row r="12" spans="1:6" ht="18" customHeight="1" thickBot="1" x14ac:dyDescent="0.25">
      <c r="A12" s="738"/>
      <c r="B12" s="723" t="s">
        <v>843</v>
      </c>
      <c r="C12" s="719"/>
      <c r="D12" s="719"/>
      <c r="E12" s="719"/>
      <c r="F12" s="719"/>
    </row>
    <row r="13" spans="1:6" ht="18" customHeight="1" thickBot="1" x14ac:dyDescent="0.25">
      <c r="A13" s="738"/>
      <c r="B13" s="724" t="s">
        <v>844</v>
      </c>
      <c r="C13" s="719">
        <v>75</v>
      </c>
      <c r="D13" s="719">
        <v>79.5</v>
      </c>
      <c r="E13" s="719">
        <f t="shared" ref="E13:F17" si="1">SUM(D13*0.06+D13)</f>
        <v>84.27</v>
      </c>
      <c r="F13" s="719">
        <f t="shared" si="1"/>
        <v>89.3262</v>
      </c>
    </row>
    <row r="14" spans="1:6" ht="18" customHeight="1" thickBot="1" x14ac:dyDescent="0.25">
      <c r="A14" s="738"/>
      <c r="B14" s="724" t="s">
        <v>845</v>
      </c>
      <c r="C14" s="719">
        <v>150</v>
      </c>
      <c r="D14" s="719">
        <v>159</v>
      </c>
      <c r="E14" s="719">
        <f t="shared" si="1"/>
        <v>168.54</v>
      </c>
      <c r="F14" s="719">
        <f t="shared" si="1"/>
        <v>178.6524</v>
      </c>
    </row>
    <row r="15" spans="1:6" ht="18" customHeight="1" thickBot="1" x14ac:dyDescent="0.25">
      <c r="A15" s="738"/>
      <c r="B15" s="724" t="s">
        <v>846</v>
      </c>
      <c r="C15" s="719">
        <v>300</v>
      </c>
      <c r="D15" s="719">
        <v>318</v>
      </c>
      <c r="E15" s="719">
        <f t="shared" si="1"/>
        <v>337.08</v>
      </c>
      <c r="F15" s="719">
        <f t="shared" si="1"/>
        <v>357.3048</v>
      </c>
    </row>
    <row r="16" spans="1:6" ht="18" customHeight="1" thickBot="1" x14ac:dyDescent="0.25">
      <c r="A16" s="738"/>
      <c r="B16" s="724" t="s">
        <v>847</v>
      </c>
      <c r="C16" s="719">
        <v>500</v>
      </c>
      <c r="D16" s="719">
        <v>530</v>
      </c>
      <c r="E16" s="719">
        <f t="shared" si="1"/>
        <v>561.79999999999995</v>
      </c>
      <c r="F16" s="719">
        <f t="shared" si="1"/>
        <v>595.50799999999992</v>
      </c>
    </row>
    <row r="17" spans="1:6" ht="18" customHeight="1" thickBot="1" x14ac:dyDescent="0.25">
      <c r="A17" s="738"/>
      <c r="B17" s="724" t="s">
        <v>848</v>
      </c>
      <c r="C17" s="719">
        <v>700</v>
      </c>
      <c r="D17" s="719">
        <v>742</v>
      </c>
      <c r="E17" s="719">
        <f t="shared" si="1"/>
        <v>786.52</v>
      </c>
      <c r="F17" s="719">
        <f t="shared" si="1"/>
        <v>833.71119999999996</v>
      </c>
    </row>
    <row r="18" spans="1:6" ht="18" customHeight="1" thickBot="1" x14ac:dyDescent="0.25">
      <c r="A18" s="722"/>
      <c r="B18" s="723" t="s">
        <v>849</v>
      </c>
      <c r="C18" s="719"/>
      <c r="D18" s="719"/>
      <c r="E18" s="719"/>
      <c r="F18" s="719"/>
    </row>
    <row r="19" spans="1:6" ht="18" customHeight="1" thickBot="1" x14ac:dyDescent="0.25">
      <c r="A19" s="738"/>
      <c r="B19" s="724" t="s">
        <v>844</v>
      </c>
      <c r="C19" s="719">
        <v>75</v>
      </c>
      <c r="D19" s="719">
        <v>79.5</v>
      </c>
      <c r="E19" s="719">
        <f t="shared" ref="E19:F23" si="2">SUM(D19*0.06+D19)</f>
        <v>84.27</v>
      </c>
      <c r="F19" s="719">
        <f t="shared" si="2"/>
        <v>89.3262</v>
      </c>
    </row>
    <row r="20" spans="1:6" ht="18" customHeight="1" thickBot="1" x14ac:dyDescent="0.25">
      <c r="A20" s="738"/>
      <c r="B20" s="724" t="s">
        <v>845</v>
      </c>
      <c r="C20" s="719">
        <v>150</v>
      </c>
      <c r="D20" s="719">
        <v>159</v>
      </c>
      <c r="E20" s="719">
        <f t="shared" si="2"/>
        <v>168.54</v>
      </c>
      <c r="F20" s="719">
        <f t="shared" si="2"/>
        <v>178.6524</v>
      </c>
    </row>
    <row r="21" spans="1:6" ht="18" customHeight="1" thickBot="1" x14ac:dyDescent="0.25">
      <c r="A21" s="738"/>
      <c r="B21" s="724" t="s">
        <v>846</v>
      </c>
      <c r="C21" s="719">
        <v>300</v>
      </c>
      <c r="D21" s="719">
        <v>318</v>
      </c>
      <c r="E21" s="719">
        <f t="shared" si="2"/>
        <v>337.08</v>
      </c>
      <c r="F21" s="719">
        <f t="shared" si="2"/>
        <v>357.3048</v>
      </c>
    </row>
    <row r="22" spans="1:6" ht="18" customHeight="1" thickBot="1" x14ac:dyDescent="0.25">
      <c r="A22" s="738"/>
      <c r="B22" s="724" t="s">
        <v>847</v>
      </c>
      <c r="C22" s="719">
        <v>500</v>
      </c>
      <c r="D22" s="719">
        <v>530</v>
      </c>
      <c r="E22" s="719">
        <f t="shared" si="2"/>
        <v>561.79999999999995</v>
      </c>
      <c r="F22" s="719">
        <f t="shared" si="2"/>
        <v>595.50799999999992</v>
      </c>
    </row>
    <row r="23" spans="1:6" ht="18" customHeight="1" thickBot="1" x14ac:dyDescent="0.25">
      <c r="A23" s="738"/>
      <c r="B23" s="724" t="s">
        <v>848</v>
      </c>
      <c r="C23" s="719">
        <v>700</v>
      </c>
      <c r="D23" s="719">
        <v>472</v>
      </c>
      <c r="E23" s="719">
        <f t="shared" si="2"/>
        <v>500.32</v>
      </c>
      <c r="F23" s="719">
        <f t="shared" si="2"/>
        <v>530.33920000000001</v>
      </c>
    </row>
    <row r="24" spans="1:6" ht="18" customHeight="1" thickBot="1" x14ac:dyDescent="0.25">
      <c r="A24" s="738"/>
      <c r="B24" s="723" t="s">
        <v>850</v>
      </c>
      <c r="C24" s="719"/>
      <c r="D24" s="719"/>
      <c r="E24" s="719"/>
      <c r="F24" s="719"/>
    </row>
    <row r="25" spans="1:6" ht="18" customHeight="1" thickBot="1" x14ac:dyDescent="0.25">
      <c r="A25" s="738"/>
      <c r="B25" s="724" t="s">
        <v>851</v>
      </c>
      <c r="C25" s="719">
        <v>50</v>
      </c>
      <c r="D25" s="719">
        <v>53</v>
      </c>
      <c r="E25" s="719">
        <f t="shared" ref="E25:F29" si="3">SUM(D25*0.06+D25)</f>
        <v>56.18</v>
      </c>
      <c r="F25" s="719">
        <f t="shared" si="3"/>
        <v>59.550800000000002</v>
      </c>
    </row>
    <row r="26" spans="1:6" ht="18" customHeight="1" thickBot="1" x14ac:dyDescent="0.25">
      <c r="A26" s="738"/>
      <c r="B26" s="724" t="s">
        <v>852</v>
      </c>
      <c r="C26" s="719">
        <v>100</v>
      </c>
      <c r="D26" s="719">
        <v>106</v>
      </c>
      <c r="E26" s="719">
        <f t="shared" si="3"/>
        <v>112.36</v>
      </c>
      <c r="F26" s="719">
        <f t="shared" si="3"/>
        <v>119.1016</v>
      </c>
    </row>
    <row r="27" spans="1:6" ht="18" customHeight="1" thickBot="1" x14ac:dyDescent="0.25">
      <c r="A27" s="738"/>
      <c r="B27" s="724" t="s">
        <v>853</v>
      </c>
      <c r="C27" s="719">
        <v>200</v>
      </c>
      <c r="D27" s="719">
        <v>212</v>
      </c>
      <c r="E27" s="719">
        <f t="shared" si="3"/>
        <v>224.72</v>
      </c>
      <c r="F27" s="719">
        <f t="shared" si="3"/>
        <v>238.20320000000001</v>
      </c>
    </row>
    <row r="28" spans="1:6" ht="18" customHeight="1" thickBot="1" x14ac:dyDescent="0.25">
      <c r="A28" s="738"/>
      <c r="B28" s="724" t="s">
        <v>854</v>
      </c>
      <c r="C28" s="719">
        <v>350</v>
      </c>
      <c r="D28" s="719">
        <v>371</v>
      </c>
      <c r="E28" s="719">
        <f t="shared" si="3"/>
        <v>393.26</v>
      </c>
      <c r="F28" s="719">
        <f t="shared" si="3"/>
        <v>416.85559999999998</v>
      </c>
    </row>
    <row r="29" spans="1:6" ht="18" customHeight="1" thickBot="1" x14ac:dyDescent="0.25">
      <c r="A29" s="738"/>
      <c r="B29" s="724" t="s">
        <v>855</v>
      </c>
      <c r="C29" s="719">
        <v>450</v>
      </c>
      <c r="D29" s="719">
        <v>477</v>
      </c>
      <c r="E29" s="719">
        <f t="shared" si="3"/>
        <v>505.62</v>
      </c>
      <c r="F29" s="719">
        <f t="shared" si="3"/>
        <v>535.95720000000006</v>
      </c>
    </row>
    <row r="30" spans="1:6" ht="18" customHeight="1" thickBot="1" x14ac:dyDescent="0.25">
      <c r="A30" s="738"/>
      <c r="B30" s="720"/>
      <c r="C30" s="719"/>
      <c r="D30" s="719"/>
      <c r="E30" s="719"/>
      <c r="F30" s="719"/>
    </row>
    <row r="31" spans="1:6" ht="18" customHeight="1" thickBot="1" x14ac:dyDescent="0.25">
      <c r="A31" s="738"/>
      <c r="B31" s="718" t="s">
        <v>817</v>
      </c>
      <c r="C31" s="719"/>
      <c r="D31" s="719"/>
      <c r="E31" s="719"/>
      <c r="F31" s="719"/>
    </row>
    <row r="32" spans="1:6" ht="18" customHeight="1" thickBot="1" x14ac:dyDescent="0.25">
      <c r="A32" s="722" t="s">
        <v>811</v>
      </c>
      <c r="B32" s="721" t="s">
        <v>818</v>
      </c>
      <c r="C32" s="719"/>
      <c r="D32" s="719"/>
      <c r="E32" s="719"/>
      <c r="F32" s="719"/>
    </row>
    <row r="33" spans="1:6" ht="18" customHeight="1" thickBot="1" x14ac:dyDescent="0.25">
      <c r="A33" s="738"/>
      <c r="B33" s="724" t="s">
        <v>856</v>
      </c>
      <c r="C33" s="719">
        <v>300</v>
      </c>
      <c r="D33" s="719">
        <v>318</v>
      </c>
      <c r="E33" s="719">
        <f>SUM(D33*0.06+D33)</f>
        <v>337.08</v>
      </c>
      <c r="F33" s="719">
        <f>SUM(E33*0.06+E33)</f>
        <v>357.3048</v>
      </c>
    </row>
    <row r="34" spans="1:6" ht="18" customHeight="1" thickBot="1" x14ac:dyDescent="0.25">
      <c r="A34" s="738"/>
      <c r="B34" s="724" t="s">
        <v>857</v>
      </c>
      <c r="C34" s="719">
        <v>150</v>
      </c>
      <c r="D34" s="719">
        <v>159</v>
      </c>
      <c r="E34" s="719">
        <f>SUM(D34*0.06+D34)</f>
        <v>168.54</v>
      </c>
      <c r="F34" s="719">
        <f>SUM(E34*0.06+E34)</f>
        <v>178.6524</v>
      </c>
    </row>
    <row r="35" spans="1:6" ht="18" customHeight="1" thickBot="1" x14ac:dyDescent="0.25">
      <c r="A35" s="722" t="s">
        <v>819</v>
      </c>
      <c r="B35" s="721" t="s">
        <v>820</v>
      </c>
      <c r="C35" s="719"/>
      <c r="D35" s="719"/>
      <c r="E35" s="719"/>
      <c r="F35" s="719"/>
    </row>
    <row r="36" spans="1:6" ht="18" customHeight="1" thickBot="1" x14ac:dyDescent="0.25">
      <c r="A36" s="738"/>
      <c r="B36" s="723" t="s">
        <v>858</v>
      </c>
      <c r="C36" s="719"/>
      <c r="D36" s="719"/>
      <c r="E36" s="719"/>
      <c r="F36" s="719"/>
    </row>
    <row r="37" spans="1:6" ht="18" customHeight="1" thickBot="1" x14ac:dyDescent="0.25">
      <c r="A37" s="738"/>
      <c r="B37" s="724" t="s">
        <v>859</v>
      </c>
      <c r="C37" s="719">
        <v>2500</v>
      </c>
      <c r="D37" s="719">
        <v>2650</v>
      </c>
      <c r="E37" s="719">
        <f t="shared" ref="E37:F44" si="4">SUM(D37*0.06+D37)</f>
        <v>2809</v>
      </c>
      <c r="F37" s="719">
        <f t="shared" si="4"/>
        <v>2977.54</v>
      </c>
    </row>
    <row r="38" spans="1:6" ht="18" customHeight="1" thickBot="1" x14ac:dyDescent="0.25">
      <c r="A38" s="738"/>
      <c r="B38" s="724" t="s">
        <v>860</v>
      </c>
      <c r="C38" s="719">
        <v>4000</v>
      </c>
      <c r="D38" s="719">
        <v>4240</v>
      </c>
      <c r="E38" s="719">
        <f t="shared" si="4"/>
        <v>4494.3999999999996</v>
      </c>
      <c r="F38" s="719">
        <f t="shared" si="4"/>
        <v>4764.0639999999994</v>
      </c>
    </row>
    <row r="39" spans="1:6" ht="18" customHeight="1" thickBot="1" x14ac:dyDescent="0.25">
      <c r="A39" s="738"/>
      <c r="B39" s="724" t="s">
        <v>861</v>
      </c>
      <c r="C39" s="719">
        <v>5500</v>
      </c>
      <c r="D39" s="719">
        <v>5830</v>
      </c>
      <c r="E39" s="719">
        <f t="shared" si="4"/>
        <v>6179.8</v>
      </c>
      <c r="F39" s="719">
        <f t="shared" si="4"/>
        <v>6550.5879999999997</v>
      </c>
    </row>
    <row r="40" spans="1:6" ht="18" customHeight="1" thickBot="1" x14ac:dyDescent="0.25">
      <c r="A40" s="738"/>
      <c r="B40" s="724" t="s">
        <v>862</v>
      </c>
      <c r="C40" s="719">
        <v>7000</v>
      </c>
      <c r="D40" s="719">
        <v>7420</v>
      </c>
      <c r="E40" s="719">
        <f t="shared" si="4"/>
        <v>7865.2</v>
      </c>
      <c r="F40" s="719">
        <f t="shared" si="4"/>
        <v>8337.1119999999992</v>
      </c>
    </row>
    <row r="41" spans="1:6" ht="18" customHeight="1" thickBot="1" x14ac:dyDescent="0.25">
      <c r="A41" s="738"/>
      <c r="B41" s="724" t="s">
        <v>863</v>
      </c>
      <c r="C41" s="719">
        <v>500</v>
      </c>
      <c r="D41" s="719">
        <v>530</v>
      </c>
      <c r="E41" s="719">
        <f t="shared" si="4"/>
        <v>561.79999999999995</v>
      </c>
      <c r="F41" s="719">
        <f t="shared" si="4"/>
        <v>595.50799999999992</v>
      </c>
    </row>
    <row r="42" spans="1:6" ht="18" customHeight="1" thickBot="1" x14ac:dyDescent="0.25">
      <c r="A42" s="738"/>
      <c r="B42" s="724" t="s">
        <v>864</v>
      </c>
      <c r="C42" s="719">
        <v>1000</v>
      </c>
      <c r="D42" s="719">
        <v>1060</v>
      </c>
      <c r="E42" s="719">
        <f t="shared" si="4"/>
        <v>1123.5999999999999</v>
      </c>
      <c r="F42" s="719">
        <f t="shared" si="4"/>
        <v>1191.0159999999998</v>
      </c>
    </row>
    <row r="43" spans="1:6" ht="18" customHeight="1" thickBot="1" x14ac:dyDescent="0.25">
      <c r="A43" s="738"/>
      <c r="B43" s="724" t="s">
        <v>865</v>
      </c>
      <c r="C43" s="719">
        <v>350</v>
      </c>
      <c r="D43" s="719">
        <v>371</v>
      </c>
      <c r="E43" s="719">
        <f t="shared" si="4"/>
        <v>393.26</v>
      </c>
      <c r="F43" s="719">
        <f t="shared" si="4"/>
        <v>416.85559999999998</v>
      </c>
    </row>
    <row r="44" spans="1:6" ht="18" customHeight="1" thickBot="1" x14ac:dyDescent="0.25">
      <c r="A44" s="738"/>
      <c r="B44" s="724" t="s">
        <v>866</v>
      </c>
      <c r="C44" s="719">
        <v>1200</v>
      </c>
      <c r="D44" s="719">
        <v>1272</v>
      </c>
      <c r="E44" s="719">
        <f t="shared" si="4"/>
        <v>1348.32</v>
      </c>
      <c r="F44" s="719">
        <f t="shared" si="4"/>
        <v>1429.2192</v>
      </c>
    </row>
    <row r="45" spans="1:6" ht="18" customHeight="1" thickBot="1" x14ac:dyDescent="0.25">
      <c r="A45" s="738"/>
      <c r="B45" s="723" t="s">
        <v>867</v>
      </c>
      <c r="C45" s="719"/>
      <c r="D45" s="719"/>
      <c r="E45" s="719"/>
      <c r="F45" s="719"/>
    </row>
    <row r="46" spans="1:6" ht="18" customHeight="1" thickBot="1" x14ac:dyDescent="0.25">
      <c r="A46" s="738"/>
      <c r="B46" s="724" t="s">
        <v>868</v>
      </c>
      <c r="C46" s="719">
        <v>1200</v>
      </c>
      <c r="D46" s="719">
        <v>1272</v>
      </c>
      <c r="E46" s="719">
        <f t="shared" ref="E46:F48" si="5">SUM(D46*0.06+D46)</f>
        <v>1348.32</v>
      </c>
      <c r="F46" s="719">
        <f t="shared" si="5"/>
        <v>1429.2192</v>
      </c>
    </row>
    <row r="47" spans="1:6" ht="18" customHeight="1" thickBot="1" x14ac:dyDescent="0.25">
      <c r="A47" s="738"/>
      <c r="B47" s="724" t="s">
        <v>869</v>
      </c>
      <c r="C47" s="719">
        <v>500</v>
      </c>
      <c r="D47" s="719">
        <v>530</v>
      </c>
      <c r="E47" s="719">
        <f t="shared" si="5"/>
        <v>561.79999999999995</v>
      </c>
      <c r="F47" s="719">
        <f t="shared" si="5"/>
        <v>595.50799999999992</v>
      </c>
    </row>
    <row r="48" spans="1:6" ht="18" customHeight="1" thickBot="1" x14ac:dyDescent="0.25">
      <c r="A48" s="738"/>
      <c r="B48" s="724" t="s">
        <v>870</v>
      </c>
      <c r="C48" s="719">
        <v>5000</v>
      </c>
      <c r="D48" s="719">
        <v>5300</v>
      </c>
      <c r="E48" s="719">
        <f t="shared" si="5"/>
        <v>5618</v>
      </c>
      <c r="F48" s="719">
        <f t="shared" si="5"/>
        <v>5955.08</v>
      </c>
    </row>
    <row r="49" spans="1:6" ht="18" customHeight="1" thickBot="1" x14ac:dyDescent="0.25">
      <c r="A49" s="738"/>
      <c r="B49" s="723" t="s">
        <v>871</v>
      </c>
      <c r="C49" s="719" t="s">
        <v>821</v>
      </c>
      <c r="D49" s="719"/>
      <c r="E49" s="719"/>
      <c r="F49" s="719"/>
    </row>
    <row r="50" spans="1:6" ht="18" customHeight="1" thickBot="1" x14ac:dyDescent="0.25">
      <c r="A50" s="738"/>
      <c r="B50" s="723" t="s">
        <v>872</v>
      </c>
      <c r="C50" s="719" t="s">
        <v>822</v>
      </c>
      <c r="D50" s="719"/>
      <c r="E50" s="719"/>
      <c r="F50" s="719"/>
    </row>
    <row r="51" spans="1:6" ht="18" customHeight="1" thickBot="1" x14ac:dyDescent="0.25">
      <c r="A51" s="722" t="s">
        <v>813</v>
      </c>
      <c r="B51" s="721" t="s">
        <v>823</v>
      </c>
      <c r="C51" s="719"/>
      <c r="D51" s="719"/>
      <c r="E51" s="719"/>
      <c r="F51" s="719"/>
    </row>
    <row r="52" spans="1:6" ht="18" customHeight="1" thickBot="1" x14ac:dyDescent="0.25">
      <c r="A52" s="738"/>
      <c r="B52" s="723" t="s">
        <v>873</v>
      </c>
      <c r="C52" s="719"/>
      <c r="D52" s="719"/>
      <c r="E52" s="719"/>
      <c r="F52" s="719"/>
    </row>
    <row r="53" spans="1:6" ht="18" customHeight="1" thickBot="1" x14ac:dyDescent="0.25">
      <c r="A53" s="738"/>
      <c r="B53" s="724" t="s">
        <v>874</v>
      </c>
      <c r="C53" s="719">
        <v>5000</v>
      </c>
      <c r="D53" s="719">
        <v>5300</v>
      </c>
      <c r="E53" s="719">
        <f t="shared" ref="E53:F57" si="6">SUM(D53*0.06+D53)</f>
        <v>5618</v>
      </c>
      <c r="F53" s="719">
        <f t="shared" si="6"/>
        <v>5955.08</v>
      </c>
    </row>
    <row r="54" spans="1:6" ht="18" customHeight="1" thickBot="1" x14ac:dyDescent="0.25">
      <c r="A54" s="738"/>
      <c r="B54" s="724" t="s">
        <v>875</v>
      </c>
      <c r="C54" s="719">
        <v>6500</v>
      </c>
      <c r="D54" s="719">
        <v>6890</v>
      </c>
      <c r="E54" s="719">
        <f t="shared" si="6"/>
        <v>7303.4</v>
      </c>
      <c r="F54" s="719">
        <f t="shared" si="6"/>
        <v>7741.6039999999994</v>
      </c>
    </row>
    <row r="55" spans="1:6" ht="18" customHeight="1" thickBot="1" x14ac:dyDescent="0.25">
      <c r="A55" s="738"/>
      <c r="B55" s="724" t="s">
        <v>876</v>
      </c>
      <c r="C55" s="719">
        <v>8000</v>
      </c>
      <c r="D55" s="719">
        <v>8480</v>
      </c>
      <c r="E55" s="719">
        <f t="shared" si="6"/>
        <v>8988.7999999999993</v>
      </c>
      <c r="F55" s="719">
        <f t="shared" si="6"/>
        <v>9528.1279999999988</v>
      </c>
    </row>
    <row r="56" spans="1:6" ht="18" customHeight="1" thickBot="1" x14ac:dyDescent="0.25">
      <c r="A56" s="738"/>
      <c r="B56" s="724" t="s">
        <v>877</v>
      </c>
      <c r="C56" s="719" t="s">
        <v>878</v>
      </c>
      <c r="D56" s="719">
        <v>10600</v>
      </c>
      <c r="E56" s="719">
        <f t="shared" si="6"/>
        <v>11236</v>
      </c>
      <c r="F56" s="719">
        <f t="shared" si="6"/>
        <v>11910.16</v>
      </c>
    </row>
    <row r="57" spans="1:6" ht="18" customHeight="1" thickBot="1" x14ac:dyDescent="0.25">
      <c r="A57" s="738"/>
      <c r="B57" s="724" t="s">
        <v>879</v>
      </c>
      <c r="C57" s="719" t="s">
        <v>880</v>
      </c>
      <c r="D57" s="719" t="s">
        <v>881</v>
      </c>
      <c r="E57" s="719">
        <f t="shared" si="6"/>
        <v>16854</v>
      </c>
      <c r="F57" s="719">
        <f t="shared" si="6"/>
        <v>17865.240000000002</v>
      </c>
    </row>
    <row r="58" spans="1:6" ht="18" customHeight="1" thickBot="1" x14ac:dyDescent="0.25">
      <c r="A58" s="738"/>
      <c r="B58" s="723" t="s">
        <v>882</v>
      </c>
      <c r="C58" s="719"/>
      <c r="D58" s="719"/>
      <c r="E58" s="719"/>
      <c r="F58" s="719"/>
    </row>
    <row r="59" spans="1:6" ht="18" customHeight="1" thickBot="1" x14ac:dyDescent="0.25">
      <c r="A59" s="738"/>
      <c r="B59" s="724" t="s">
        <v>874</v>
      </c>
      <c r="C59" s="719">
        <v>7000</v>
      </c>
      <c r="D59" s="719">
        <v>7420</v>
      </c>
      <c r="E59" s="719">
        <f t="shared" ref="E59:F63" si="7">SUM(D59*0.06+D59)</f>
        <v>7865.2</v>
      </c>
      <c r="F59" s="719">
        <f t="shared" si="7"/>
        <v>8337.1119999999992</v>
      </c>
    </row>
    <row r="60" spans="1:6" ht="18" customHeight="1" thickBot="1" x14ac:dyDescent="0.25">
      <c r="A60" s="738"/>
      <c r="B60" s="724" t="s">
        <v>883</v>
      </c>
      <c r="C60" s="719">
        <v>8500</v>
      </c>
      <c r="D60" s="719">
        <v>9010</v>
      </c>
      <c r="E60" s="719">
        <f t="shared" si="7"/>
        <v>9550.6</v>
      </c>
      <c r="F60" s="719">
        <f t="shared" si="7"/>
        <v>10123.636</v>
      </c>
    </row>
    <row r="61" spans="1:6" ht="18" customHeight="1" thickBot="1" x14ac:dyDescent="0.25">
      <c r="A61" s="738"/>
      <c r="B61" s="724" t="s">
        <v>884</v>
      </c>
      <c r="C61" s="719" t="s">
        <v>878</v>
      </c>
      <c r="D61" s="719">
        <v>10600</v>
      </c>
      <c r="E61" s="719">
        <f t="shared" si="7"/>
        <v>11236</v>
      </c>
      <c r="F61" s="719">
        <f t="shared" si="7"/>
        <v>11910.16</v>
      </c>
    </row>
    <row r="62" spans="1:6" ht="18" customHeight="1" thickBot="1" x14ac:dyDescent="0.25">
      <c r="A62" s="738"/>
      <c r="B62" s="724" t="s">
        <v>877</v>
      </c>
      <c r="C62" s="719" t="s">
        <v>885</v>
      </c>
      <c r="D62" s="719">
        <v>12720</v>
      </c>
      <c r="E62" s="719">
        <f t="shared" si="7"/>
        <v>13483.2</v>
      </c>
      <c r="F62" s="719">
        <f t="shared" si="7"/>
        <v>14292.192000000001</v>
      </c>
    </row>
    <row r="63" spans="1:6" ht="18" customHeight="1" thickBot="1" x14ac:dyDescent="0.25">
      <c r="A63" s="738"/>
      <c r="B63" s="724" t="s">
        <v>879</v>
      </c>
      <c r="C63" s="719" t="s">
        <v>880</v>
      </c>
      <c r="D63" s="719">
        <v>15900</v>
      </c>
      <c r="E63" s="719">
        <f t="shared" si="7"/>
        <v>16854</v>
      </c>
      <c r="F63" s="719">
        <f t="shared" si="7"/>
        <v>17865.240000000002</v>
      </c>
    </row>
    <row r="64" spans="1:6" ht="18" customHeight="1" thickBot="1" x14ac:dyDescent="0.25">
      <c r="A64" s="738"/>
      <c r="B64" s="723" t="s">
        <v>886</v>
      </c>
      <c r="C64" s="719"/>
      <c r="D64" s="719"/>
      <c r="E64" s="719"/>
      <c r="F64" s="719"/>
    </row>
    <row r="65" spans="1:6" ht="18" customHeight="1" thickBot="1" x14ac:dyDescent="0.25">
      <c r="A65" s="738"/>
      <c r="B65" s="724" t="s">
        <v>887</v>
      </c>
      <c r="C65" s="719">
        <v>5000</v>
      </c>
      <c r="D65" s="719">
        <v>5300</v>
      </c>
      <c r="E65" s="719">
        <f t="shared" ref="E65:F68" si="8">SUM(D65*0.06+D65)</f>
        <v>5618</v>
      </c>
      <c r="F65" s="719">
        <f t="shared" si="8"/>
        <v>5955.08</v>
      </c>
    </row>
    <row r="66" spans="1:6" ht="18" customHeight="1" thickBot="1" x14ac:dyDescent="0.25">
      <c r="A66" s="738"/>
      <c r="B66" s="724" t="s">
        <v>888</v>
      </c>
      <c r="C66" s="719">
        <v>600</v>
      </c>
      <c r="D66" s="719">
        <v>636</v>
      </c>
      <c r="E66" s="719">
        <f t="shared" si="8"/>
        <v>674.16</v>
      </c>
      <c r="F66" s="719">
        <f t="shared" si="8"/>
        <v>714.6096</v>
      </c>
    </row>
    <row r="67" spans="1:6" ht="18" customHeight="1" thickBot="1" x14ac:dyDescent="0.25">
      <c r="A67" s="738"/>
      <c r="B67" s="724" t="s">
        <v>889</v>
      </c>
      <c r="C67" s="719">
        <v>700</v>
      </c>
      <c r="D67" s="719">
        <v>742</v>
      </c>
      <c r="E67" s="719">
        <f t="shared" si="8"/>
        <v>786.52</v>
      </c>
      <c r="F67" s="719">
        <f t="shared" si="8"/>
        <v>833.71119999999996</v>
      </c>
    </row>
    <row r="68" spans="1:6" ht="18" customHeight="1" thickBot="1" x14ac:dyDescent="0.25">
      <c r="A68" s="738"/>
      <c r="B68" s="724" t="s">
        <v>890</v>
      </c>
      <c r="C68" s="719">
        <v>600</v>
      </c>
      <c r="D68" s="719">
        <v>636</v>
      </c>
      <c r="E68" s="719">
        <f t="shared" si="8"/>
        <v>674.16</v>
      </c>
      <c r="F68" s="719">
        <f t="shared" si="8"/>
        <v>714.6096</v>
      </c>
    </row>
    <row r="69" spans="1:6" ht="18" customHeight="1" thickBot="1" x14ac:dyDescent="0.25">
      <c r="A69" s="738"/>
      <c r="B69" s="723" t="s">
        <v>891</v>
      </c>
      <c r="C69" s="719" t="s">
        <v>821</v>
      </c>
      <c r="D69" s="719"/>
      <c r="E69" s="719"/>
      <c r="F69" s="719"/>
    </row>
    <row r="70" spans="1:6" ht="18" customHeight="1" thickBot="1" x14ac:dyDescent="0.25">
      <c r="A70" s="738"/>
      <c r="B70" s="723" t="s">
        <v>892</v>
      </c>
      <c r="C70" s="719" t="s">
        <v>822</v>
      </c>
      <c r="D70" s="719"/>
      <c r="E70" s="719"/>
      <c r="F70" s="719"/>
    </row>
    <row r="71" spans="1:6" ht="18" customHeight="1" thickBot="1" x14ac:dyDescent="0.25">
      <c r="A71" s="722" t="s">
        <v>815</v>
      </c>
      <c r="B71" s="721" t="s">
        <v>824</v>
      </c>
      <c r="C71" s="719"/>
      <c r="D71" s="719"/>
      <c r="E71" s="719"/>
      <c r="F71" s="719"/>
    </row>
    <row r="72" spans="1:6" ht="18" customHeight="1" thickBot="1" x14ac:dyDescent="0.25">
      <c r="A72" s="738"/>
      <c r="B72" s="723" t="s">
        <v>893</v>
      </c>
      <c r="C72" s="719"/>
      <c r="D72" s="719"/>
      <c r="E72" s="719"/>
      <c r="F72" s="719"/>
    </row>
    <row r="73" spans="1:6" ht="18" customHeight="1" thickBot="1" x14ac:dyDescent="0.25">
      <c r="A73" s="738"/>
      <c r="B73" s="724" t="s">
        <v>874</v>
      </c>
      <c r="C73" s="719">
        <v>2000</v>
      </c>
      <c r="D73" s="719">
        <v>2120</v>
      </c>
      <c r="E73" s="719">
        <f t="shared" ref="E73:F77" si="9">SUM(D73*0.06+D73)</f>
        <v>2247.1999999999998</v>
      </c>
      <c r="F73" s="719">
        <f t="shared" si="9"/>
        <v>2382.0319999999997</v>
      </c>
    </row>
    <row r="74" spans="1:6" ht="18" customHeight="1" thickBot="1" x14ac:dyDescent="0.25">
      <c r="A74" s="738"/>
      <c r="B74" s="724" t="s">
        <v>883</v>
      </c>
      <c r="C74" s="719">
        <v>3500</v>
      </c>
      <c r="D74" s="719">
        <v>3710</v>
      </c>
      <c r="E74" s="719">
        <f t="shared" si="9"/>
        <v>3932.6</v>
      </c>
      <c r="F74" s="719">
        <f t="shared" si="9"/>
        <v>4168.5559999999996</v>
      </c>
    </row>
    <row r="75" spans="1:6" ht="18" customHeight="1" thickBot="1" x14ac:dyDescent="0.25">
      <c r="A75" s="738"/>
      <c r="B75" s="724" t="s">
        <v>876</v>
      </c>
      <c r="C75" s="719">
        <v>5000</v>
      </c>
      <c r="D75" s="719">
        <v>5300</v>
      </c>
      <c r="E75" s="719">
        <f t="shared" si="9"/>
        <v>5618</v>
      </c>
      <c r="F75" s="719">
        <f t="shared" si="9"/>
        <v>5955.08</v>
      </c>
    </row>
    <row r="76" spans="1:6" ht="18" customHeight="1" thickBot="1" x14ac:dyDescent="0.25">
      <c r="A76" s="738"/>
      <c r="B76" s="724" t="s">
        <v>877</v>
      </c>
      <c r="C76" s="719">
        <v>7000</v>
      </c>
      <c r="D76" s="719">
        <v>7420</v>
      </c>
      <c r="E76" s="719">
        <f t="shared" si="9"/>
        <v>7865.2</v>
      </c>
      <c r="F76" s="719">
        <f t="shared" si="9"/>
        <v>8337.1119999999992</v>
      </c>
    </row>
    <row r="77" spans="1:6" ht="18" customHeight="1" thickBot="1" x14ac:dyDescent="0.25">
      <c r="A77" s="738"/>
      <c r="B77" s="724" t="s">
        <v>879</v>
      </c>
      <c r="C77" s="719" t="s">
        <v>878</v>
      </c>
      <c r="D77" s="719">
        <v>10600</v>
      </c>
      <c r="E77" s="719">
        <f t="shared" si="9"/>
        <v>11236</v>
      </c>
      <c r="F77" s="719">
        <f t="shared" si="9"/>
        <v>11910.16</v>
      </c>
    </row>
    <row r="78" spans="1:6" ht="18" customHeight="1" thickBot="1" x14ac:dyDescent="0.25">
      <c r="A78" s="738"/>
      <c r="B78" s="723" t="s">
        <v>894</v>
      </c>
      <c r="C78" s="719"/>
      <c r="D78" s="719"/>
      <c r="E78" s="719"/>
      <c r="F78" s="719"/>
    </row>
    <row r="79" spans="1:6" ht="18" customHeight="1" thickBot="1" x14ac:dyDescent="0.25">
      <c r="A79" s="738"/>
      <c r="B79" s="724" t="s">
        <v>895</v>
      </c>
      <c r="C79" s="719">
        <v>1500</v>
      </c>
      <c r="D79" s="719">
        <v>1590</v>
      </c>
      <c r="E79" s="719">
        <f t="shared" ref="E79:F82" si="10">SUM(D79*0.06+D79)</f>
        <v>1685.4</v>
      </c>
      <c r="F79" s="719">
        <f t="shared" si="10"/>
        <v>1786.5240000000001</v>
      </c>
    </row>
    <row r="80" spans="1:6" ht="18" customHeight="1" thickBot="1" x14ac:dyDescent="0.25">
      <c r="A80" s="738"/>
      <c r="B80" s="724" t="s">
        <v>896</v>
      </c>
      <c r="C80" s="719">
        <v>5000</v>
      </c>
      <c r="D80" s="719">
        <v>5300</v>
      </c>
      <c r="E80" s="719">
        <f t="shared" si="10"/>
        <v>5618</v>
      </c>
      <c r="F80" s="719">
        <f t="shared" si="10"/>
        <v>5955.08</v>
      </c>
    </row>
    <row r="81" spans="1:6" ht="18" customHeight="1" thickBot="1" x14ac:dyDescent="0.25">
      <c r="A81" s="738"/>
      <c r="B81" s="724" t="s">
        <v>897</v>
      </c>
      <c r="C81" s="719">
        <v>8000</v>
      </c>
      <c r="D81" s="719">
        <v>8480</v>
      </c>
      <c r="E81" s="719">
        <f t="shared" si="10"/>
        <v>8988.7999999999993</v>
      </c>
      <c r="F81" s="719">
        <f t="shared" si="10"/>
        <v>9528.1279999999988</v>
      </c>
    </row>
    <row r="82" spans="1:6" ht="18" customHeight="1" thickBot="1" x14ac:dyDescent="0.25">
      <c r="A82" s="738"/>
      <c r="B82" s="724" t="s">
        <v>898</v>
      </c>
      <c r="C82" s="719" t="s">
        <v>878</v>
      </c>
      <c r="D82" s="719">
        <v>10600</v>
      </c>
      <c r="E82" s="719">
        <f t="shared" si="10"/>
        <v>11236</v>
      </c>
      <c r="F82" s="719">
        <f t="shared" si="10"/>
        <v>11910.16</v>
      </c>
    </row>
    <row r="83" spans="1:6" ht="18" customHeight="1" thickBot="1" x14ac:dyDescent="0.25">
      <c r="A83" s="738"/>
      <c r="B83" s="723" t="s">
        <v>899</v>
      </c>
      <c r="C83" s="719"/>
      <c r="D83" s="719"/>
      <c r="E83" s="719"/>
      <c r="F83" s="719"/>
    </row>
    <row r="84" spans="1:6" ht="18" customHeight="1" thickBot="1" x14ac:dyDescent="0.25">
      <c r="A84" s="738"/>
      <c r="B84" s="724" t="s">
        <v>900</v>
      </c>
      <c r="C84" s="719">
        <v>500</v>
      </c>
      <c r="D84" s="719">
        <v>530</v>
      </c>
      <c r="E84" s="719">
        <f t="shared" ref="E84:F87" si="11">SUM(D84*0.06+D84)</f>
        <v>561.79999999999995</v>
      </c>
      <c r="F84" s="719">
        <f t="shared" si="11"/>
        <v>595.50799999999992</v>
      </c>
    </row>
    <row r="85" spans="1:6" ht="18" customHeight="1" thickBot="1" x14ac:dyDescent="0.25">
      <c r="A85" s="738"/>
      <c r="B85" s="724" t="s">
        <v>901</v>
      </c>
      <c r="C85" s="719">
        <v>500</v>
      </c>
      <c r="D85" s="719">
        <v>530</v>
      </c>
      <c r="E85" s="719">
        <f t="shared" si="11"/>
        <v>561.79999999999995</v>
      </c>
      <c r="F85" s="719">
        <f t="shared" si="11"/>
        <v>595.50799999999992</v>
      </c>
    </row>
    <row r="86" spans="1:6" ht="18" customHeight="1" thickBot="1" x14ac:dyDescent="0.25">
      <c r="A86" s="738"/>
      <c r="B86" s="724" t="s">
        <v>902</v>
      </c>
      <c r="C86" s="719">
        <v>500</v>
      </c>
      <c r="D86" s="719">
        <v>530</v>
      </c>
      <c r="E86" s="719">
        <f t="shared" si="11"/>
        <v>561.79999999999995</v>
      </c>
      <c r="F86" s="719">
        <f t="shared" si="11"/>
        <v>595.50799999999992</v>
      </c>
    </row>
    <row r="87" spans="1:6" ht="18" customHeight="1" thickBot="1" x14ac:dyDescent="0.25">
      <c r="A87" s="738"/>
      <c r="B87" s="724" t="s">
        <v>903</v>
      </c>
      <c r="C87" s="719">
        <v>1000</v>
      </c>
      <c r="D87" s="719">
        <v>1060</v>
      </c>
      <c r="E87" s="719">
        <f t="shared" si="11"/>
        <v>1123.5999999999999</v>
      </c>
      <c r="F87" s="719">
        <f t="shared" si="11"/>
        <v>1191.0159999999998</v>
      </c>
    </row>
    <row r="88" spans="1:6" ht="18" customHeight="1" thickBot="1" x14ac:dyDescent="0.25">
      <c r="A88" s="722"/>
      <c r="B88" s="723" t="s">
        <v>891</v>
      </c>
      <c r="C88" s="719" t="s">
        <v>821</v>
      </c>
      <c r="D88" s="719"/>
      <c r="E88" s="719"/>
      <c r="F88" s="719"/>
    </row>
    <row r="89" spans="1:6" ht="18" customHeight="1" thickBot="1" x14ac:dyDescent="0.25">
      <c r="A89" s="722"/>
      <c r="B89" s="723" t="s">
        <v>892</v>
      </c>
      <c r="C89" s="719" t="s">
        <v>825</v>
      </c>
      <c r="D89" s="719"/>
      <c r="E89" s="719"/>
      <c r="F89" s="719"/>
    </row>
    <row r="90" spans="1:6" ht="18" customHeight="1" thickBot="1" x14ac:dyDescent="0.25">
      <c r="A90" s="722" t="s">
        <v>826</v>
      </c>
      <c r="B90" s="721" t="s">
        <v>827</v>
      </c>
      <c r="C90" s="719"/>
      <c r="D90" s="719"/>
      <c r="E90" s="719"/>
      <c r="F90" s="719"/>
    </row>
    <row r="91" spans="1:6" ht="18" customHeight="1" thickBot="1" x14ac:dyDescent="0.25">
      <c r="A91" s="738"/>
      <c r="B91" s="724" t="s">
        <v>904</v>
      </c>
      <c r="C91" s="719">
        <v>2500</v>
      </c>
      <c r="D91" s="719">
        <v>2650</v>
      </c>
      <c r="E91" s="719">
        <f t="shared" ref="E91:F92" si="12">SUM(D91*0.06+D91)</f>
        <v>2809</v>
      </c>
      <c r="F91" s="719">
        <f t="shared" si="12"/>
        <v>2977.54</v>
      </c>
    </row>
    <row r="92" spans="1:6" ht="18" customHeight="1" thickBot="1" x14ac:dyDescent="0.25">
      <c r="A92" s="738"/>
      <c r="B92" s="724" t="s">
        <v>905</v>
      </c>
      <c r="C92" s="719">
        <v>2500</v>
      </c>
      <c r="D92" s="719">
        <v>2650</v>
      </c>
      <c r="E92" s="719">
        <f t="shared" si="12"/>
        <v>2809</v>
      </c>
      <c r="F92" s="719">
        <f t="shared" si="12"/>
        <v>2977.54</v>
      </c>
    </row>
    <row r="93" spans="1:6" ht="18" customHeight="1" thickBot="1" x14ac:dyDescent="0.25">
      <c r="A93" s="722" t="s">
        <v>828</v>
      </c>
      <c r="B93" s="721" t="s">
        <v>829</v>
      </c>
      <c r="C93" s="719"/>
      <c r="D93" s="719"/>
      <c r="E93" s="719"/>
      <c r="F93" s="719"/>
    </row>
    <row r="94" spans="1:6" ht="18" customHeight="1" thickBot="1" x14ac:dyDescent="0.25">
      <c r="A94" s="738"/>
      <c r="B94" s="724" t="s">
        <v>906</v>
      </c>
      <c r="C94" s="719">
        <v>5000</v>
      </c>
      <c r="D94" s="719">
        <v>5300</v>
      </c>
      <c r="E94" s="719">
        <f t="shared" ref="E94:F95" si="13">SUM(D94*0.06+D94)</f>
        <v>5618</v>
      </c>
      <c r="F94" s="719">
        <f t="shared" si="13"/>
        <v>5955.08</v>
      </c>
    </row>
    <row r="95" spans="1:6" ht="18" customHeight="1" thickBot="1" x14ac:dyDescent="0.25">
      <c r="A95" s="738"/>
      <c r="B95" s="724" t="s">
        <v>907</v>
      </c>
      <c r="C95" s="719">
        <v>5000</v>
      </c>
      <c r="D95" s="719">
        <v>5300</v>
      </c>
      <c r="E95" s="719">
        <f t="shared" si="13"/>
        <v>5618</v>
      </c>
      <c r="F95" s="719">
        <f t="shared" si="13"/>
        <v>5955.08</v>
      </c>
    </row>
    <row r="96" spans="1:6" ht="18" customHeight="1" thickBot="1" x14ac:dyDescent="0.25">
      <c r="A96" s="722" t="s">
        <v>830</v>
      </c>
      <c r="B96" s="721" t="s">
        <v>831</v>
      </c>
      <c r="C96" s="719"/>
      <c r="D96" s="719"/>
      <c r="E96" s="719"/>
      <c r="F96" s="719"/>
    </row>
    <row r="97" spans="1:6" ht="18" customHeight="1" thickBot="1" x14ac:dyDescent="0.25">
      <c r="A97" s="738"/>
      <c r="B97" s="725" t="s">
        <v>908</v>
      </c>
      <c r="C97" s="719">
        <v>5000</v>
      </c>
      <c r="D97" s="719">
        <v>5300</v>
      </c>
      <c r="E97" s="719">
        <f t="shared" ref="E97:F102" si="14">SUM(D97*0.06+D97)</f>
        <v>5618</v>
      </c>
      <c r="F97" s="719">
        <f t="shared" si="14"/>
        <v>5955.08</v>
      </c>
    </row>
    <row r="98" spans="1:6" ht="18" customHeight="1" thickBot="1" x14ac:dyDescent="0.25">
      <c r="A98" s="738"/>
      <c r="B98" s="725" t="s">
        <v>909</v>
      </c>
      <c r="C98" s="719">
        <v>6000</v>
      </c>
      <c r="D98" s="719">
        <v>6360</v>
      </c>
      <c r="E98" s="719">
        <f t="shared" si="14"/>
        <v>6741.6</v>
      </c>
      <c r="F98" s="719">
        <f t="shared" si="14"/>
        <v>7146.0960000000005</v>
      </c>
    </row>
    <row r="99" spans="1:6" ht="18" customHeight="1" thickBot="1" x14ac:dyDescent="0.25">
      <c r="A99" s="738"/>
      <c r="B99" s="725" t="s">
        <v>910</v>
      </c>
      <c r="C99" s="719">
        <v>7000</v>
      </c>
      <c r="D99" s="719">
        <v>7420</v>
      </c>
      <c r="E99" s="719">
        <f t="shared" si="14"/>
        <v>7865.2</v>
      </c>
      <c r="F99" s="719">
        <f t="shared" si="14"/>
        <v>8337.1119999999992</v>
      </c>
    </row>
    <row r="100" spans="1:6" ht="18" customHeight="1" thickBot="1" x14ac:dyDescent="0.25">
      <c r="A100" s="738"/>
      <c r="B100" s="725" t="s">
        <v>911</v>
      </c>
      <c r="C100" s="719">
        <v>8000</v>
      </c>
      <c r="D100" s="719">
        <v>8480</v>
      </c>
      <c r="E100" s="719">
        <f t="shared" si="14"/>
        <v>8988.7999999999993</v>
      </c>
      <c r="F100" s="719">
        <f t="shared" si="14"/>
        <v>9528.1279999999988</v>
      </c>
    </row>
    <row r="101" spans="1:6" ht="18" customHeight="1" thickBot="1" x14ac:dyDescent="0.25">
      <c r="A101" s="738"/>
      <c r="B101" s="725" t="s">
        <v>912</v>
      </c>
      <c r="C101" s="719">
        <v>9000</v>
      </c>
      <c r="D101" s="719">
        <v>9540</v>
      </c>
      <c r="E101" s="719">
        <f t="shared" si="14"/>
        <v>10112.4</v>
      </c>
      <c r="F101" s="719">
        <f t="shared" si="14"/>
        <v>10719.144</v>
      </c>
    </row>
    <row r="102" spans="1:6" ht="18" customHeight="1" thickBot="1" x14ac:dyDescent="0.25">
      <c r="A102" s="738"/>
      <c r="B102" s="725" t="s">
        <v>913</v>
      </c>
      <c r="C102" s="719" t="s">
        <v>914</v>
      </c>
      <c r="D102" s="719">
        <v>10600</v>
      </c>
      <c r="E102" s="719">
        <f t="shared" si="14"/>
        <v>11236</v>
      </c>
      <c r="F102" s="719">
        <f t="shared" si="14"/>
        <v>11910.16</v>
      </c>
    </row>
    <row r="103" spans="1:6" ht="18" customHeight="1" thickBot="1" x14ac:dyDescent="0.25">
      <c r="A103" s="722" t="s">
        <v>832</v>
      </c>
      <c r="B103" s="721" t="s">
        <v>833</v>
      </c>
      <c r="C103" s="719"/>
      <c r="D103" s="719"/>
      <c r="E103" s="719"/>
      <c r="F103" s="719"/>
    </row>
    <row r="104" spans="1:6" ht="18" customHeight="1" thickBot="1" x14ac:dyDescent="0.25">
      <c r="A104" s="738"/>
      <c r="B104" s="724" t="s">
        <v>915</v>
      </c>
      <c r="C104" s="719">
        <v>5000</v>
      </c>
      <c r="D104" s="719">
        <v>5300</v>
      </c>
      <c r="E104" s="719">
        <f t="shared" ref="E104:F105" si="15">SUM(D104*0.06+D104)</f>
        <v>5618</v>
      </c>
      <c r="F104" s="719">
        <f t="shared" si="15"/>
        <v>5955.08</v>
      </c>
    </row>
    <row r="105" spans="1:6" ht="18" customHeight="1" thickBot="1" x14ac:dyDescent="0.25">
      <c r="A105" s="738"/>
      <c r="B105" s="724" t="s">
        <v>916</v>
      </c>
      <c r="C105" s="719" t="s">
        <v>917</v>
      </c>
      <c r="D105" s="719">
        <v>530</v>
      </c>
      <c r="E105" s="719">
        <f t="shared" si="15"/>
        <v>561.79999999999995</v>
      </c>
      <c r="F105" s="719">
        <f t="shared" si="15"/>
        <v>595.50799999999992</v>
      </c>
    </row>
    <row r="106" spans="1:6" ht="18" customHeight="1" thickBot="1" x14ac:dyDescent="0.25">
      <c r="A106" s="722" t="s">
        <v>834</v>
      </c>
      <c r="B106" s="721" t="s">
        <v>835</v>
      </c>
      <c r="C106" s="719"/>
      <c r="D106" s="719"/>
      <c r="E106" s="719"/>
      <c r="F106" s="719"/>
    </row>
    <row r="107" spans="1:6" ht="18" customHeight="1" thickBot="1" x14ac:dyDescent="0.25">
      <c r="A107" s="738"/>
      <c r="B107" s="724" t="s">
        <v>918</v>
      </c>
      <c r="C107" s="719">
        <v>3</v>
      </c>
      <c r="D107" s="719">
        <v>3.18</v>
      </c>
      <c r="E107" s="719">
        <f t="shared" ref="E107:F108" si="16">SUM(D107*0.06+D107)</f>
        <v>3.3708</v>
      </c>
      <c r="F107" s="719">
        <f t="shared" si="16"/>
        <v>3.573048</v>
      </c>
    </row>
    <row r="108" spans="1:6" ht="18" customHeight="1" thickBot="1" x14ac:dyDescent="0.25">
      <c r="A108" s="722" t="s">
        <v>836</v>
      </c>
      <c r="B108" s="721" t="s">
        <v>837</v>
      </c>
      <c r="C108" s="719">
        <v>5000</v>
      </c>
      <c r="D108" s="719">
        <v>5300</v>
      </c>
      <c r="E108" s="719">
        <f t="shared" si="16"/>
        <v>5618</v>
      </c>
      <c r="F108" s="719">
        <f t="shared" si="16"/>
        <v>5955.08</v>
      </c>
    </row>
    <row r="109" spans="1:6" ht="18" customHeight="1" thickBot="1" x14ac:dyDescent="0.25">
      <c r="A109" s="738"/>
      <c r="B109" s="720"/>
      <c r="C109" s="719"/>
      <c r="D109" s="719"/>
      <c r="E109" s="719"/>
      <c r="F109" s="719"/>
    </row>
  </sheetData>
  <mergeCells count="4">
    <mergeCell ref="B1:D1"/>
    <mergeCell ref="A3:D3"/>
    <mergeCell ref="A4:B5"/>
    <mergeCell ref="C4:C5"/>
  </mergeCells>
  <pageMargins left="0.23622047244094491" right="0.23622047244094491" top="0" bottom="0"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B19" workbookViewId="0">
      <selection activeCell="B3" sqref="B3:I3"/>
    </sheetView>
  </sheetViews>
  <sheetFormatPr defaultRowHeight="15" x14ac:dyDescent="0.2"/>
  <cols>
    <col min="1" max="1" width="4.75" style="245" hidden="1" customWidth="1"/>
    <col min="2" max="2" width="83.5" style="79" customWidth="1"/>
    <col min="3" max="3" width="28.25" style="79" hidden="1" customWidth="1"/>
    <col min="4" max="4" width="27.625" style="79" hidden="1" customWidth="1"/>
    <col min="5" max="5" width="26.375" style="79" hidden="1" customWidth="1"/>
    <col min="6" max="6" width="27.25" style="79" hidden="1" customWidth="1"/>
    <col min="7" max="7" width="27.25" style="79" customWidth="1"/>
    <col min="8" max="8" width="26.75" style="79" customWidth="1"/>
    <col min="9" max="10" width="25.75" style="79" customWidth="1"/>
  </cols>
  <sheetData>
    <row r="1" spans="1:10" ht="27" thickBot="1" x14ac:dyDescent="0.25">
      <c r="A1" s="764" t="s">
        <v>642</v>
      </c>
      <c r="B1" s="765"/>
      <c r="C1" s="765"/>
      <c r="D1" s="765"/>
      <c r="E1" s="765"/>
      <c r="F1" s="765"/>
      <c r="G1" s="765"/>
      <c r="H1" s="765"/>
      <c r="I1" s="766"/>
    </row>
    <row r="3" spans="1:10" x14ac:dyDescent="0.2">
      <c r="A3" s="246"/>
      <c r="B3" s="760" t="s">
        <v>935</v>
      </c>
      <c r="C3" s="760"/>
      <c r="D3" s="760"/>
      <c r="E3" s="760"/>
      <c r="F3" s="760"/>
      <c r="G3" s="760"/>
      <c r="H3" s="760"/>
      <c r="I3" s="760"/>
      <c r="J3" s="67"/>
    </row>
    <row r="4" spans="1:10" x14ac:dyDescent="0.2">
      <c r="A4" s="246"/>
      <c r="B4" s="57"/>
      <c r="C4" s="67"/>
      <c r="D4" s="67"/>
      <c r="E4" s="67"/>
      <c r="F4" s="67"/>
      <c r="G4" s="67"/>
      <c r="H4" s="67"/>
      <c r="I4" s="67"/>
      <c r="J4" s="67"/>
    </row>
    <row r="5" spans="1:10" x14ac:dyDescent="0.2">
      <c r="A5" s="246"/>
      <c r="B5" s="127"/>
      <c r="C5" s="67"/>
      <c r="D5" s="67"/>
      <c r="E5" s="67"/>
      <c r="F5" s="67"/>
      <c r="G5" s="67"/>
      <c r="H5" s="67"/>
      <c r="I5" s="67"/>
      <c r="J5" s="67"/>
    </row>
    <row r="6" spans="1:10" x14ac:dyDescent="0.2">
      <c r="A6" s="246"/>
      <c r="B6" s="81" t="s">
        <v>782</v>
      </c>
      <c r="C6" s="67"/>
      <c r="D6" s="67"/>
      <c r="E6" s="67"/>
      <c r="F6" s="67"/>
      <c r="G6" s="67"/>
      <c r="H6" s="67"/>
      <c r="I6" s="67"/>
      <c r="J6" s="67"/>
    </row>
    <row r="7" spans="1:10" x14ac:dyDescent="0.2">
      <c r="A7" s="246"/>
      <c r="B7" s="57"/>
      <c r="C7" s="67"/>
      <c r="D7" s="67"/>
      <c r="E7" s="67"/>
      <c r="F7" s="67"/>
      <c r="G7" s="695"/>
      <c r="H7" s="67"/>
      <c r="I7" s="67"/>
      <c r="J7" s="67"/>
    </row>
    <row r="8" spans="1:10" x14ac:dyDescent="0.2">
      <c r="A8" s="246"/>
      <c r="B8" s="57"/>
      <c r="C8" s="57"/>
      <c r="D8" s="57"/>
      <c r="E8" s="57"/>
      <c r="F8" s="57"/>
      <c r="G8" s="57"/>
      <c r="H8" s="57"/>
      <c r="I8" s="57"/>
      <c r="J8" s="57"/>
    </row>
    <row r="9" spans="1:10" ht="21" thickBot="1" x14ac:dyDescent="0.25">
      <c r="A9" s="252"/>
      <c r="B9" s="76"/>
      <c r="C9" s="76"/>
      <c r="D9" s="76"/>
      <c r="E9" s="76"/>
      <c r="F9" s="76"/>
      <c r="G9" s="76"/>
      <c r="H9" s="76"/>
      <c r="I9" s="76"/>
      <c r="J9" s="76"/>
    </row>
    <row r="10" spans="1:10" ht="21" thickBot="1" x14ac:dyDescent="0.25">
      <c r="A10" s="761" t="s">
        <v>920</v>
      </c>
      <c r="B10" s="762"/>
      <c r="C10" s="762"/>
      <c r="D10" s="762"/>
      <c r="E10" s="762"/>
      <c r="F10" s="762"/>
      <c r="G10" s="762"/>
      <c r="H10" s="762"/>
      <c r="I10" s="763"/>
      <c r="J10" s="739"/>
    </row>
    <row r="11" spans="1:10" x14ac:dyDescent="0.2">
      <c r="A11" s="247"/>
      <c r="B11" s="757" t="s">
        <v>180</v>
      </c>
      <c r="C11" s="735" t="s">
        <v>217</v>
      </c>
      <c r="D11" s="58" t="s">
        <v>237</v>
      </c>
      <c r="E11" s="58" t="s">
        <v>237</v>
      </c>
      <c r="F11" s="58" t="s">
        <v>237</v>
      </c>
      <c r="G11" s="58" t="s">
        <v>924</v>
      </c>
      <c r="H11" s="58" t="s">
        <v>924</v>
      </c>
      <c r="I11" s="58" t="s">
        <v>924</v>
      </c>
      <c r="J11" s="58" t="s">
        <v>924</v>
      </c>
    </row>
    <row r="12" spans="1:10" x14ac:dyDescent="0.2">
      <c r="A12" s="248"/>
      <c r="B12" s="758"/>
      <c r="C12" s="736" t="s">
        <v>218</v>
      </c>
      <c r="D12" s="75" t="s">
        <v>555</v>
      </c>
      <c r="E12" s="75" t="s">
        <v>570</v>
      </c>
      <c r="F12" s="75" t="s">
        <v>599</v>
      </c>
      <c r="G12" s="417" t="s">
        <v>761</v>
      </c>
      <c r="H12" s="75" t="s">
        <v>780</v>
      </c>
      <c r="I12" s="75" t="s">
        <v>808</v>
      </c>
      <c r="J12" s="75" t="s">
        <v>921</v>
      </c>
    </row>
    <row r="13" spans="1:10" ht="15.75" thickBot="1" x14ac:dyDescent="0.25">
      <c r="A13" s="249"/>
      <c r="B13" s="759"/>
      <c r="C13" s="82">
        <v>9.5000000000000001E-2</v>
      </c>
      <c r="D13" s="60">
        <v>0.06</v>
      </c>
      <c r="E13" s="60">
        <v>7.0000000000000007E-2</v>
      </c>
      <c r="F13" s="381">
        <v>7.0000000000000007E-2</v>
      </c>
      <c r="G13" s="408">
        <v>6.6000000000000003E-2</v>
      </c>
      <c r="H13" s="128">
        <v>6.5000000000000002E-2</v>
      </c>
      <c r="I13" s="128">
        <v>0.06</v>
      </c>
      <c r="J13" s="128">
        <v>0.06</v>
      </c>
    </row>
    <row r="14" spans="1:10" ht="29.25" thickBot="1" x14ac:dyDescent="0.25">
      <c r="A14" s="250">
        <v>1</v>
      </c>
      <c r="B14" s="242" t="s">
        <v>613</v>
      </c>
      <c r="C14" s="83">
        <v>0.12709999999999999</v>
      </c>
      <c r="D14" s="93">
        <v>5.3E-3</v>
      </c>
      <c r="E14" s="231">
        <v>6.6124E-3</v>
      </c>
      <c r="F14" s="231">
        <f>E14*$F$13+E14</f>
        <v>7.075268E-3</v>
      </c>
      <c r="G14" s="231">
        <f>F14*$G$13+F14</f>
        <v>7.5422356880000003E-3</v>
      </c>
      <c r="H14" s="231">
        <f>F14*$H$13+F14</f>
        <v>7.53516042E-3</v>
      </c>
      <c r="I14" s="231">
        <f>H14*$I$13+H14</f>
        <v>7.9872700451999994E-3</v>
      </c>
      <c r="J14" s="231">
        <f>I14*$I$13+I14</f>
        <v>8.4665062479119986E-3</v>
      </c>
    </row>
    <row r="15" spans="1:10" ht="29.25" thickBot="1" x14ac:dyDescent="0.25">
      <c r="A15" s="250">
        <v>2</v>
      </c>
      <c r="B15" s="242" t="s">
        <v>614</v>
      </c>
      <c r="C15" s="88">
        <v>0.12709999999999999</v>
      </c>
      <c r="D15" s="93">
        <v>0</v>
      </c>
      <c r="E15" s="231">
        <v>0</v>
      </c>
      <c r="F15" s="231">
        <f t="shared" ref="F15:F22" si="0">E15*$F$13+E15</f>
        <v>0</v>
      </c>
      <c r="G15" s="231">
        <f t="shared" ref="G15:G22" si="1">F15*$G$13+F15</f>
        <v>0</v>
      </c>
      <c r="H15" s="231">
        <f t="shared" ref="H15:H22" si="2">F15*$H$13+F15</f>
        <v>0</v>
      </c>
      <c r="I15" s="231">
        <f t="shared" ref="I15:J22" si="3">H15*$I$13+H15</f>
        <v>0</v>
      </c>
      <c r="J15" s="231">
        <f t="shared" si="3"/>
        <v>0</v>
      </c>
    </row>
    <row r="16" spans="1:10" ht="15.75" thickBot="1" x14ac:dyDescent="0.25">
      <c r="A16" s="250" t="s">
        <v>804</v>
      </c>
      <c r="B16" s="740" t="s">
        <v>803</v>
      </c>
      <c r="C16" s="99"/>
      <c r="D16" s="93"/>
      <c r="E16" s="672">
        <v>1.6531000000000001E-2</v>
      </c>
      <c r="F16" s="673">
        <f>E16*$F$13+E16</f>
        <v>1.768817E-2</v>
      </c>
      <c r="G16" s="231">
        <f t="shared" si="1"/>
        <v>1.885558922E-2</v>
      </c>
      <c r="H16" s="231">
        <f>F16*$H$13+F16</f>
        <v>1.8837901050000001E-2</v>
      </c>
      <c r="I16" s="231">
        <f>H16*$I$13+H16</f>
        <v>1.9968175113000003E-2</v>
      </c>
      <c r="J16" s="231">
        <f>I16*$I$13+I16</f>
        <v>2.1166265619780002E-2</v>
      </c>
    </row>
    <row r="17" spans="1:10" ht="15.75" thickBot="1" x14ac:dyDescent="0.25">
      <c r="A17" s="250">
        <v>3</v>
      </c>
      <c r="B17" s="242" t="s">
        <v>615</v>
      </c>
      <c r="C17" s="92">
        <v>0.16270000000000001</v>
      </c>
      <c r="D17" s="93">
        <v>1.325E-2</v>
      </c>
      <c r="E17" s="231">
        <v>1.6531000000000001E-2</v>
      </c>
      <c r="F17" s="231">
        <f t="shared" si="0"/>
        <v>1.768817E-2</v>
      </c>
      <c r="G17" s="231">
        <f t="shared" si="1"/>
        <v>1.885558922E-2</v>
      </c>
      <c r="H17" s="231">
        <f t="shared" si="2"/>
        <v>1.8837901050000001E-2</v>
      </c>
      <c r="I17" s="231">
        <f t="shared" si="3"/>
        <v>1.9968175113000003E-2</v>
      </c>
      <c r="J17" s="231">
        <f t="shared" si="3"/>
        <v>2.1166265619780002E-2</v>
      </c>
    </row>
    <row r="18" spans="1:10" ht="15.75" thickBot="1" x14ac:dyDescent="0.25">
      <c r="A18" s="250">
        <v>4</v>
      </c>
      <c r="B18" s="242" t="s">
        <v>616</v>
      </c>
      <c r="C18" s="94"/>
      <c r="D18" s="93">
        <v>1.325E-2</v>
      </c>
      <c r="E18" s="231">
        <v>1.6531000000000001E-2</v>
      </c>
      <c r="F18" s="231">
        <f t="shared" si="0"/>
        <v>1.768817E-2</v>
      </c>
      <c r="G18" s="231">
        <f t="shared" si="1"/>
        <v>1.885558922E-2</v>
      </c>
      <c r="H18" s="231">
        <f t="shared" si="2"/>
        <v>1.8837901050000001E-2</v>
      </c>
      <c r="I18" s="231">
        <f t="shared" si="3"/>
        <v>1.9968175113000003E-2</v>
      </c>
      <c r="J18" s="231">
        <f t="shared" si="3"/>
        <v>2.1166265619780002E-2</v>
      </c>
    </row>
    <row r="19" spans="1:10" ht="15.75" thickBot="1" x14ac:dyDescent="0.25">
      <c r="A19" s="250">
        <v>5</v>
      </c>
      <c r="B19" s="242" t="s">
        <v>617</v>
      </c>
      <c r="C19" s="94"/>
      <c r="D19" s="93">
        <v>1.325E-2</v>
      </c>
      <c r="E19" s="231">
        <v>1.6531000000000001E-2</v>
      </c>
      <c r="F19" s="231">
        <f t="shared" si="0"/>
        <v>1.768817E-2</v>
      </c>
      <c r="G19" s="231">
        <f t="shared" si="1"/>
        <v>1.885558922E-2</v>
      </c>
      <c r="H19" s="231">
        <f t="shared" si="2"/>
        <v>1.8837901050000001E-2</v>
      </c>
      <c r="I19" s="231">
        <f t="shared" si="3"/>
        <v>1.9968175113000003E-2</v>
      </c>
      <c r="J19" s="231">
        <f t="shared" si="3"/>
        <v>2.1166265619780002E-2</v>
      </c>
    </row>
    <row r="20" spans="1:10" ht="15.75" thickBot="1" x14ac:dyDescent="0.25">
      <c r="A20" s="250">
        <v>6</v>
      </c>
      <c r="B20" s="242" t="s">
        <v>618</v>
      </c>
      <c r="C20" s="95"/>
      <c r="D20" s="93">
        <v>1.325E-3</v>
      </c>
      <c r="E20" s="231">
        <v>1.6532000000000001E-3</v>
      </c>
      <c r="F20" s="231">
        <f t="shared" si="0"/>
        <v>1.7689240000000001E-3</v>
      </c>
      <c r="G20" s="231">
        <f t="shared" si="1"/>
        <v>1.8856729840000001E-3</v>
      </c>
      <c r="H20" s="231">
        <f t="shared" si="2"/>
        <v>1.88390406E-3</v>
      </c>
      <c r="I20" s="231">
        <f t="shared" si="3"/>
        <v>1.9969383035999999E-3</v>
      </c>
      <c r="J20" s="231">
        <f t="shared" si="3"/>
        <v>2.116754601816E-3</v>
      </c>
    </row>
    <row r="21" spans="1:10" ht="15.75" thickBot="1" x14ac:dyDescent="0.25">
      <c r="A21" s="250">
        <v>7</v>
      </c>
      <c r="B21" s="244" t="s">
        <v>619</v>
      </c>
      <c r="C21" s="96">
        <v>0</v>
      </c>
      <c r="D21" s="93">
        <v>1.325E-3</v>
      </c>
      <c r="E21" s="231">
        <v>1.6532000000000001E-3</v>
      </c>
      <c r="F21" s="231">
        <f t="shared" si="0"/>
        <v>1.7689240000000001E-3</v>
      </c>
      <c r="G21" s="231">
        <f t="shared" si="1"/>
        <v>1.8856729840000001E-3</v>
      </c>
      <c r="H21" s="231">
        <f t="shared" si="2"/>
        <v>1.88390406E-3</v>
      </c>
      <c r="I21" s="231">
        <f t="shared" si="3"/>
        <v>1.9969383035999999E-3</v>
      </c>
      <c r="J21" s="231">
        <f t="shared" si="3"/>
        <v>2.116754601816E-3</v>
      </c>
    </row>
    <row r="22" spans="1:10" ht="15.75" thickBot="1" x14ac:dyDescent="0.25">
      <c r="A22" s="250">
        <v>8</v>
      </c>
      <c r="B22" s="244" t="s">
        <v>620</v>
      </c>
      <c r="C22" s="97"/>
      <c r="D22" s="93">
        <v>1.325E-3</v>
      </c>
      <c r="E22" s="231">
        <v>1.6531E-3</v>
      </c>
      <c r="F22" s="231">
        <f t="shared" si="0"/>
        <v>1.768817E-3</v>
      </c>
      <c r="G22" s="231">
        <f t="shared" si="1"/>
        <v>1.8855589220000001E-3</v>
      </c>
      <c r="H22" s="231">
        <f t="shared" si="2"/>
        <v>1.883790105E-3</v>
      </c>
      <c r="I22" s="231">
        <f t="shared" si="3"/>
        <v>1.9968175112999999E-3</v>
      </c>
      <c r="J22" s="231">
        <f t="shared" si="3"/>
        <v>2.1166265619779997E-3</v>
      </c>
    </row>
    <row r="23" spans="1:10" x14ac:dyDescent="0.2">
      <c r="A23" s="247">
        <v>9</v>
      </c>
      <c r="B23" s="232" t="s">
        <v>621</v>
      </c>
      <c r="C23" s="110"/>
      <c r="D23" s="696"/>
      <c r="E23" s="84"/>
      <c r="F23" s="84"/>
      <c r="G23" s="84"/>
      <c r="H23" s="696"/>
      <c r="I23" s="696"/>
      <c r="J23" s="696"/>
    </row>
    <row r="24" spans="1:10" ht="15.75" thickBot="1" x14ac:dyDescent="0.25">
      <c r="A24" s="249"/>
      <c r="B24" s="184" t="s">
        <v>370</v>
      </c>
      <c r="C24" s="101"/>
      <c r="D24" s="102">
        <v>15000</v>
      </c>
      <c r="E24" s="410">
        <v>15000</v>
      </c>
      <c r="F24" s="410">
        <v>15000</v>
      </c>
      <c r="G24" s="410">
        <f>F24*$G$13+F24</f>
        <v>15990</v>
      </c>
      <c r="H24" s="410">
        <f>(G24*$H$13+G24)</f>
        <v>17029.349999999999</v>
      </c>
      <c r="I24" s="410">
        <f>(H24*$I$13+H24)</f>
        <v>18051.110999999997</v>
      </c>
      <c r="J24" s="410">
        <f>(I24*$I$13+I24)</f>
        <v>19134.177659999998</v>
      </c>
    </row>
    <row r="25" spans="1:10" x14ac:dyDescent="0.2">
      <c r="A25" s="247">
        <v>10</v>
      </c>
      <c r="B25" s="235" t="s">
        <v>622</v>
      </c>
      <c r="C25" s="103"/>
      <c r="D25" s="104"/>
      <c r="E25" s="104"/>
      <c r="F25" s="159"/>
      <c r="G25" s="697"/>
      <c r="H25" s="104"/>
      <c r="I25" s="104"/>
      <c r="J25" s="104"/>
    </row>
    <row r="26" spans="1:10" x14ac:dyDescent="0.2">
      <c r="A26" s="248"/>
      <c r="B26" s="236" t="s">
        <v>641</v>
      </c>
      <c r="C26" s="103"/>
      <c r="D26" s="104"/>
      <c r="E26" s="104"/>
      <c r="F26" s="104"/>
      <c r="G26" s="239"/>
      <c r="H26" s="104"/>
      <c r="I26" s="104"/>
      <c r="J26" s="104"/>
    </row>
    <row r="27" spans="1:10" x14ac:dyDescent="0.2">
      <c r="A27" s="248" t="s">
        <v>607</v>
      </c>
      <c r="B27" s="236" t="s">
        <v>623</v>
      </c>
      <c r="C27" s="103">
        <v>0</v>
      </c>
      <c r="D27" s="105">
        <v>0</v>
      </c>
      <c r="E27" s="105">
        <v>0</v>
      </c>
      <c r="F27" s="105">
        <v>0</v>
      </c>
      <c r="G27" s="698">
        <f t="shared" ref="G27:G32" si="4">F27*$G$13+F27</f>
        <v>0</v>
      </c>
      <c r="H27" s="167">
        <v>0</v>
      </c>
      <c r="I27" s="167">
        <f>(H27*1.1)</f>
        <v>0</v>
      </c>
      <c r="J27" s="167">
        <f>(I27*1.1)</f>
        <v>0</v>
      </c>
    </row>
    <row r="28" spans="1:10" ht="28.5" x14ac:dyDescent="0.2">
      <c r="A28" s="248" t="s">
        <v>608</v>
      </c>
      <c r="B28" s="236" t="s">
        <v>624</v>
      </c>
      <c r="C28" s="105">
        <v>0</v>
      </c>
      <c r="D28" s="106">
        <v>344.5</v>
      </c>
      <c r="E28" s="147">
        <v>429.72</v>
      </c>
      <c r="F28" s="147">
        <f>E28*F13+E28</f>
        <v>459.80040000000002</v>
      </c>
      <c r="G28" s="270">
        <f t="shared" si="4"/>
        <v>490.14722640000002</v>
      </c>
      <c r="H28" s="167">
        <f>(G28*$H$13+G28)</f>
        <v>522.00679611600003</v>
      </c>
      <c r="I28" s="167">
        <f>(H28*$I$13+H28)</f>
        <v>553.32720388296002</v>
      </c>
      <c r="J28" s="167">
        <f>(I28*$I$13+I28)</f>
        <v>586.52683611593761</v>
      </c>
    </row>
    <row r="29" spans="1:10" x14ac:dyDescent="0.2">
      <c r="A29" s="248" t="s">
        <v>609</v>
      </c>
      <c r="B29" s="236" t="s">
        <v>625</v>
      </c>
      <c r="C29" s="107">
        <v>0.16270000000000001</v>
      </c>
      <c r="D29" s="89">
        <v>0</v>
      </c>
      <c r="E29" s="89">
        <v>0</v>
      </c>
      <c r="F29" s="89">
        <v>0</v>
      </c>
      <c r="G29" s="698">
        <f t="shared" si="4"/>
        <v>0</v>
      </c>
      <c r="H29" s="89">
        <v>0</v>
      </c>
      <c r="I29" s="89">
        <v>0</v>
      </c>
      <c r="J29" s="89">
        <v>0</v>
      </c>
    </row>
    <row r="30" spans="1:10" x14ac:dyDescent="0.2">
      <c r="A30" s="248" t="s">
        <v>610</v>
      </c>
      <c r="B30" s="236" t="s">
        <v>626</v>
      </c>
      <c r="C30" s="107">
        <v>0.16270000000000001</v>
      </c>
      <c r="D30" s="89">
        <v>0</v>
      </c>
      <c r="E30" s="89">
        <v>0</v>
      </c>
      <c r="F30" s="89">
        <v>0</v>
      </c>
      <c r="G30" s="698">
        <f t="shared" si="4"/>
        <v>0</v>
      </c>
      <c r="H30" s="89">
        <v>0</v>
      </c>
      <c r="I30" s="89">
        <v>0</v>
      </c>
      <c r="J30" s="89">
        <v>0</v>
      </c>
    </row>
    <row r="31" spans="1:10" x14ac:dyDescent="0.2">
      <c r="A31" s="248" t="s">
        <v>611</v>
      </c>
      <c r="B31" s="236" t="s">
        <v>627</v>
      </c>
      <c r="C31" s="108">
        <v>0</v>
      </c>
      <c r="D31" s="89">
        <v>0</v>
      </c>
      <c r="E31" s="89">
        <v>0</v>
      </c>
      <c r="F31" s="89">
        <v>0</v>
      </c>
      <c r="G31" s="698">
        <f t="shared" si="4"/>
        <v>0</v>
      </c>
      <c r="H31" s="89">
        <v>0</v>
      </c>
      <c r="I31" s="89">
        <v>0</v>
      </c>
      <c r="J31" s="89">
        <v>0</v>
      </c>
    </row>
    <row r="32" spans="1:10" ht="15.75" thickBot="1" x14ac:dyDescent="0.25">
      <c r="A32" s="251" t="s">
        <v>612</v>
      </c>
      <c r="B32" s="241" t="s">
        <v>628</v>
      </c>
      <c r="C32" s="109">
        <v>0.16270000000000001</v>
      </c>
      <c r="D32" s="87">
        <v>1.325E-2</v>
      </c>
      <c r="E32" s="672">
        <v>0</v>
      </c>
      <c r="F32" s="700">
        <v>0</v>
      </c>
      <c r="G32" s="699">
        <f t="shared" si="4"/>
        <v>0</v>
      </c>
      <c r="H32" s="741">
        <f>(G32*1.1)</f>
        <v>0</v>
      </c>
      <c r="I32" s="741">
        <f>(H32*1.1)</f>
        <v>0</v>
      </c>
      <c r="J32" s="741">
        <f>(I32*1.1)</f>
        <v>0</v>
      </c>
    </row>
    <row r="33" spans="1:10" ht="29.25" x14ac:dyDescent="0.2">
      <c r="A33" s="245">
        <v>11</v>
      </c>
      <c r="B33" s="234" t="s">
        <v>629</v>
      </c>
      <c r="C33" s="110">
        <v>8.4900000000000003E-2</v>
      </c>
      <c r="D33" s="111" t="s">
        <v>371</v>
      </c>
      <c r="E33" s="111" t="s">
        <v>371</v>
      </c>
      <c r="F33" s="111" t="s">
        <v>371</v>
      </c>
      <c r="G33" s="111" t="s">
        <v>371</v>
      </c>
      <c r="H33" s="111" t="s">
        <v>371</v>
      </c>
      <c r="I33" s="111" t="s">
        <v>371</v>
      </c>
      <c r="J33" s="111" t="s">
        <v>371</v>
      </c>
    </row>
    <row r="34" spans="1:10" ht="15.75" thickBot="1" x14ac:dyDescent="0.25">
      <c r="B34" s="239" t="s">
        <v>583</v>
      </c>
      <c r="C34" s="92"/>
      <c r="D34" s="104"/>
      <c r="E34" s="104"/>
      <c r="F34" s="104"/>
      <c r="G34" s="104"/>
      <c r="H34" s="104"/>
      <c r="I34" s="104"/>
      <c r="J34" s="104"/>
    </row>
    <row r="35" spans="1:10" ht="29.25" x14ac:dyDescent="0.2">
      <c r="A35" s="247">
        <v>12</v>
      </c>
      <c r="B35" s="235" t="s">
        <v>630</v>
      </c>
      <c r="C35" s="112" t="s">
        <v>221</v>
      </c>
      <c r="D35" s="111" t="s">
        <v>371</v>
      </c>
      <c r="E35" s="111" t="s">
        <v>371</v>
      </c>
      <c r="F35" s="111" t="s">
        <v>371</v>
      </c>
      <c r="G35" s="111" t="s">
        <v>371</v>
      </c>
      <c r="H35" s="111" t="s">
        <v>371</v>
      </c>
      <c r="I35" s="111" t="s">
        <v>371</v>
      </c>
      <c r="J35" s="111" t="s">
        <v>371</v>
      </c>
    </row>
    <row r="36" spans="1:10" ht="15.75" thickBot="1" x14ac:dyDescent="0.25">
      <c r="A36" s="248"/>
      <c r="B36" s="236" t="s">
        <v>579</v>
      </c>
      <c r="C36" s="112"/>
      <c r="D36" s="104"/>
      <c r="E36" s="104"/>
      <c r="F36" s="104"/>
      <c r="G36" s="104"/>
      <c r="H36" s="104"/>
      <c r="I36" s="104"/>
      <c r="J36" s="104"/>
    </row>
    <row r="37" spans="1:10" ht="29.25" x14ac:dyDescent="0.2">
      <c r="A37" s="248">
        <v>13</v>
      </c>
      <c r="B37" s="237" t="s">
        <v>631</v>
      </c>
      <c r="C37" s="112"/>
      <c r="D37" s="104"/>
      <c r="E37" s="104"/>
      <c r="F37" s="111" t="s">
        <v>371</v>
      </c>
      <c r="G37" s="111" t="s">
        <v>371</v>
      </c>
      <c r="H37" s="111" t="s">
        <v>371</v>
      </c>
      <c r="I37" s="111" t="s">
        <v>371</v>
      </c>
      <c r="J37" s="111" t="s">
        <v>371</v>
      </c>
    </row>
    <row r="38" spans="1:10" ht="15.75" thickBot="1" x14ac:dyDescent="0.25">
      <c r="A38" s="248"/>
      <c r="B38" s="236" t="s">
        <v>220</v>
      </c>
      <c r="C38" s="737"/>
      <c r="D38" s="104"/>
      <c r="E38" s="104"/>
      <c r="F38" s="104"/>
      <c r="G38" s="104"/>
      <c r="H38" s="104"/>
      <c r="I38" s="104"/>
      <c r="J38" s="104"/>
    </row>
    <row r="39" spans="1:10" x14ac:dyDescent="0.2">
      <c r="A39" s="604"/>
      <c r="B39" s="605"/>
      <c r="C39" s="606"/>
      <c r="D39" s="607"/>
      <c r="E39" s="607"/>
      <c r="F39" s="607"/>
      <c r="G39" s="607"/>
      <c r="H39" s="607"/>
      <c r="I39" s="608"/>
      <c r="J39" s="608"/>
    </row>
    <row r="40" spans="1:10" x14ac:dyDescent="0.2">
      <c r="A40" s="609">
        <v>14</v>
      </c>
      <c r="B40" s="234" t="s">
        <v>632</v>
      </c>
      <c r="C40" s="103"/>
      <c r="D40" s="104"/>
      <c r="E40" s="104"/>
      <c r="F40" s="104"/>
      <c r="G40" s="104"/>
      <c r="H40" s="104"/>
      <c r="I40" s="610"/>
      <c r="J40" s="610"/>
    </row>
    <row r="41" spans="1:10" ht="28.5" x14ac:dyDescent="0.2">
      <c r="A41" s="609" t="s">
        <v>607</v>
      </c>
      <c r="B41" s="236" t="s">
        <v>633</v>
      </c>
      <c r="C41" s="103"/>
      <c r="D41" s="104"/>
      <c r="E41" s="104"/>
      <c r="F41" s="104"/>
      <c r="G41" s="104"/>
      <c r="H41" s="104"/>
      <c r="I41" s="610"/>
      <c r="J41" s="610"/>
    </row>
    <row r="42" spans="1:10" ht="28.5" x14ac:dyDescent="0.2">
      <c r="A42" s="609"/>
      <c r="B42" s="236" t="s">
        <v>634</v>
      </c>
      <c r="C42" s="107">
        <v>0.12709999999999999</v>
      </c>
      <c r="D42" s="114" t="s">
        <v>371</v>
      </c>
      <c r="E42" s="114" t="s">
        <v>371</v>
      </c>
      <c r="F42" s="114" t="s">
        <v>371</v>
      </c>
      <c r="G42" s="114" t="s">
        <v>371</v>
      </c>
      <c r="H42" s="114" t="s">
        <v>371</v>
      </c>
      <c r="I42" s="611" t="s">
        <v>371</v>
      </c>
      <c r="J42" s="611" t="s">
        <v>371</v>
      </c>
    </row>
    <row r="43" spans="1:10" ht="28.5" x14ac:dyDescent="0.2">
      <c r="A43" s="609"/>
      <c r="B43" s="236" t="s">
        <v>635</v>
      </c>
      <c r="C43" s="107">
        <v>0.12709999999999999</v>
      </c>
      <c r="D43" s="114" t="s">
        <v>371</v>
      </c>
      <c r="E43" s="114" t="s">
        <v>371</v>
      </c>
      <c r="F43" s="114" t="s">
        <v>371</v>
      </c>
      <c r="G43" s="114" t="s">
        <v>371</v>
      </c>
      <c r="H43" s="114" t="s">
        <v>371</v>
      </c>
      <c r="I43" s="611" t="s">
        <v>371</v>
      </c>
      <c r="J43" s="611" t="s">
        <v>371</v>
      </c>
    </row>
    <row r="44" spans="1:10" ht="28.5" x14ac:dyDescent="0.2">
      <c r="A44" s="609"/>
      <c r="B44" s="236" t="s">
        <v>636</v>
      </c>
      <c r="C44" s="107">
        <v>0.12709999999999999</v>
      </c>
      <c r="D44" s="114" t="s">
        <v>371</v>
      </c>
      <c r="E44" s="114" t="s">
        <v>371</v>
      </c>
      <c r="F44" s="114" t="s">
        <v>371</v>
      </c>
      <c r="G44" s="114" t="s">
        <v>371</v>
      </c>
      <c r="H44" s="114" t="s">
        <v>371</v>
      </c>
      <c r="I44" s="611" t="s">
        <v>371</v>
      </c>
      <c r="J44" s="611" t="s">
        <v>371</v>
      </c>
    </row>
    <row r="45" spans="1:10" ht="15.75" thickBot="1" x14ac:dyDescent="0.25">
      <c r="A45" s="612" t="s">
        <v>608</v>
      </c>
      <c r="B45" s="613" t="s">
        <v>637</v>
      </c>
      <c r="C45" s="614"/>
      <c r="D45" s="615"/>
      <c r="E45" s="615"/>
      <c r="F45" s="615"/>
      <c r="G45" s="615"/>
      <c r="H45" s="615"/>
      <c r="I45" s="616"/>
      <c r="J45" s="616"/>
    </row>
    <row r="46" spans="1:10" ht="15.75" thickBot="1" x14ac:dyDescent="0.25">
      <c r="A46" s="249"/>
      <c r="B46" s="238"/>
      <c r="C46" s="115"/>
      <c r="D46" s="90"/>
      <c r="E46" s="90"/>
      <c r="F46" s="90"/>
      <c r="G46" s="90"/>
      <c r="H46" s="90"/>
      <c r="I46" s="90"/>
      <c r="J46" s="90"/>
    </row>
    <row r="47" spans="1:10" x14ac:dyDescent="0.2">
      <c r="A47" s="247">
        <v>15</v>
      </c>
      <c r="B47" s="235" t="s">
        <v>638</v>
      </c>
      <c r="C47" s="103"/>
      <c r="D47" s="104"/>
      <c r="E47" s="104"/>
      <c r="F47" s="104"/>
      <c r="G47" s="104"/>
      <c r="H47" s="104"/>
      <c r="I47" s="104"/>
      <c r="J47" s="104"/>
    </row>
    <row r="48" spans="1:10" ht="28.5" x14ac:dyDescent="0.2">
      <c r="A48" s="248" t="s">
        <v>607</v>
      </c>
      <c r="B48" s="236" t="s">
        <v>639</v>
      </c>
      <c r="C48" s="116">
        <v>2.24E-2</v>
      </c>
      <c r="D48" s="114" t="s">
        <v>371</v>
      </c>
      <c r="E48" s="114" t="s">
        <v>371</v>
      </c>
      <c r="F48" s="114" t="s">
        <v>371</v>
      </c>
      <c r="G48" s="114" t="s">
        <v>371</v>
      </c>
      <c r="H48" s="114" t="s">
        <v>371</v>
      </c>
      <c r="I48" s="114" t="s">
        <v>371</v>
      </c>
      <c r="J48" s="114" t="s">
        <v>371</v>
      </c>
    </row>
    <row r="49" spans="1:10" x14ac:dyDescent="0.2">
      <c r="A49" s="248" t="s">
        <v>608</v>
      </c>
      <c r="B49" s="236" t="s">
        <v>640</v>
      </c>
      <c r="C49" s="116">
        <v>2.4500000000000001E-2</v>
      </c>
      <c r="D49" s="104" t="s">
        <v>299</v>
      </c>
      <c r="E49" s="104" t="s">
        <v>299</v>
      </c>
      <c r="F49" s="104" t="s">
        <v>299</v>
      </c>
      <c r="G49" s="104" t="s">
        <v>299</v>
      </c>
      <c r="H49" s="104" t="s">
        <v>299</v>
      </c>
      <c r="I49" s="104" t="s">
        <v>299</v>
      </c>
      <c r="J49" s="104" t="s">
        <v>299</v>
      </c>
    </row>
    <row r="50" spans="1:10" x14ac:dyDescent="0.2">
      <c r="A50" s="248"/>
      <c r="B50" s="234" t="s">
        <v>219</v>
      </c>
      <c r="C50" s="99"/>
      <c r="D50" s="104"/>
      <c r="E50" s="104"/>
      <c r="F50" s="104"/>
      <c r="G50" s="104"/>
      <c r="H50" s="104"/>
      <c r="I50" s="104"/>
      <c r="J50" s="104"/>
    </row>
    <row r="51" spans="1:10" ht="15.75" thickBot="1" x14ac:dyDescent="0.25">
      <c r="A51" s="249"/>
      <c r="B51" s="233" t="s">
        <v>294</v>
      </c>
      <c r="C51" s="115"/>
      <c r="D51" s="104"/>
      <c r="E51" s="104"/>
      <c r="F51" s="104"/>
      <c r="G51" s="104"/>
      <c r="H51" s="104"/>
      <c r="I51" s="104"/>
      <c r="J51" s="104"/>
    </row>
    <row r="52" spans="1:10" ht="15.75" thickBot="1" x14ac:dyDescent="0.25">
      <c r="A52" s="250"/>
      <c r="B52" s="240" t="s">
        <v>472</v>
      </c>
      <c r="C52" s="115"/>
      <c r="D52" s="117">
        <v>300</v>
      </c>
      <c r="E52" s="118">
        <v>341.86500000000001</v>
      </c>
      <c r="F52" s="407">
        <f>E52*$F$13+E52</f>
        <v>365.79554999999999</v>
      </c>
      <c r="G52" s="118">
        <f>F52*$G$13+F52</f>
        <v>389.93805629999997</v>
      </c>
      <c r="H52" s="118">
        <f>(G52*$H$13+G52)</f>
        <v>415.28402995949995</v>
      </c>
      <c r="I52" s="118">
        <f>(H52*$I$13+H52)</f>
        <v>440.20107175706994</v>
      </c>
      <c r="J52" s="118">
        <f>(I52*$I$13+I52)</f>
        <v>466.61313606249416</v>
      </c>
    </row>
    <row r="53" spans="1:10" ht="15.75" thickBot="1" x14ac:dyDescent="0.25">
      <c r="A53" s="250"/>
      <c r="B53" s="240" t="s">
        <v>473</v>
      </c>
      <c r="C53" s="115"/>
      <c r="D53" s="119" t="s">
        <v>389</v>
      </c>
      <c r="E53" s="119" t="s">
        <v>389</v>
      </c>
      <c r="F53" s="119" t="s">
        <v>389</v>
      </c>
      <c r="G53" s="119" t="s">
        <v>389</v>
      </c>
      <c r="H53" s="119" t="s">
        <v>389</v>
      </c>
      <c r="I53" s="119" t="s">
        <v>389</v>
      </c>
      <c r="J53" s="119" t="s">
        <v>389</v>
      </c>
    </row>
    <row r="54" spans="1:10" ht="29.25" thickBot="1" x14ac:dyDescent="0.25">
      <c r="A54" s="250"/>
      <c r="B54" s="240" t="s">
        <v>471</v>
      </c>
      <c r="C54" s="115"/>
      <c r="D54" s="120">
        <v>26.5</v>
      </c>
      <c r="E54" s="118">
        <v>32.014400000000002</v>
      </c>
      <c r="F54" s="407">
        <f>E54*$F$13+E54</f>
        <v>34.255408000000003</v>
      </c>
      <c r="G54" s="118">
        <f>F54*$G$13+F54</f>
        <v>36.516264928000005</v>
      </c>
      <c r="H54" s="118">
        <f>(G54*$H$13+G54)</f>
        <v>38.889822148320007</v>
      </c>
      <c r="I54" s="118">
        <f>(H54*$I$13+H54)</f>
        <v>41.223211477219209</v>
      </c>
      <c r="J54" s="118">
        <f>(I54*$I$13+I54)</f>
        <v>43.696604165852364</v>
      </c>
    </row>
    <row r="55" spans="1:10" ht="29.25" thickBot="1" x14ac:dyDescent="0.25">
      <c r="A55" s="250"/>
      <c r="B55" s="243" t="s">
        <v>552</v>
      </c>
      <c r="C55" s="115"/>
      <c r="D55" s="121" t="s">
        <v>550</v>
      </c>
      <c r="E55" s="121" t="s">
        <v>550</v>
      </c>
      <c r="F55" s="121" t="s">
        <v>550</v>
      </c>
      <c r="G55" s="121" t="s">
        <v>550</v>
      </c>
      <c r="H55" s="121" t="s">
        <v>550</v>
      </c>
      <c r="I55" s="121" t="s">
        <v>550</v>
      </c>
      <c r="J55" s="121" t="s">
        <v>550</v>
      </c>
    </row>
    <row r="56" spans="1:10" ht="29.25" thickBot="1" x14ac:dyDescent="0.25">
      <c r="A56" s="250"/>
      <c r="B56" s="240" t="s">
        <v>549</v>
      </c>
      <c r="C56" s="115"/>
      <c r="D56" s="121" t="s">
        <v>550</v>
      </c>
      <c r="E56" s="121" t="s">
        <v>550</v>
      </c>
      <c r="F56" s="121" t="s">
        <v>550</v>
      </c>
      <c r="G56" s="121" t="s">
        <v>550</v>
      </c>
      <c r="H56" s="121" t="s">
        <v>550</v>
      </c>
      <c r="I56" s="121" t="s">
        <v>550</v>
      </c>
      <c r="J56" s="121" t="s">
        <v>550</v>
      </c>
    </row>
    <row r="57" spans="1:10" ht="15.75" thickBot="1" x14ac:dyDescent="0.25">
      <c r="A57" s="250"/>
      <c r="B57" s="242" t="s">
        <v>223</v>
      </c>
      <c r="C57" s="115" t="s">
        <v>224</v>
      </c>
      <c r="D57" s="122" t="s">
        <v>569</v>
      </c>
      <c r="E57" s="122" t="s">
        <v>571</v>
      </c>
      <c r="F57" s="122">
        <v>170.24</v>
      </c>
      <c r="G57" s="118">
        <f t="shared" ref="G57:G67" si="5">F57*$G$13+F57</f>
        <v>181.47584000000001</v>
      </c>
      <c r="H57" s="118">
        <f>G57*$H$13+G57</f>
        <v>193.2717696</v>
      </c>
      <c r="I57" s="118">
        <f>H57*$I$13+H57</f>
        <v>204.86807577600001</v>
      </c>
      <c r="J57" s="118">
        <f>I57*$I$13+I57</f>
        <v>217.16016032256002</v>
      </c>
    </row>
    <row r="58" spans="1:10" ht="15.75" thickBot="1" x14ac:dyDescent="0.25">
      <c r="A58" s="250"/>
      <c r="B58" s="242" t="s">
        <v>225</v>
      </c>
      <c r="C58" s="254">
        <v>74.8</v>
      </c>
      <c r="D58" s="122">
        <v>106</v>
      </c>
      <c r="E58" s="118">
        <v>128.03620000000001</v>
      </c>
      <c r="F58" s="407">
        <f t="shared" ref="F58:F67" si="6">E58*$F$13+E58</f>
        <v>136.99873400000001</v>
      </c>
      <c r="G58" s="118">
        <f t="shared" si="5"/>
        <v>146.04065044400002</v>
      </c>
      <c r="H58" s="118">
        <f t="shared" ref="H58:H67" si="7">G58*$H$13+G58</f>
        <v>155.53329272286001</v>
      </c>
      <c r="I58" s="118">
        <f t="shared" ref="I58:J67" si="8">H58*$I$13+H58</f>
        <v>164.86529028623161</v>
      </c>
      <c r="J58" s="118">
        <f t="shared" si="8"/>
        <v>174.7572077034055</v>
      </c>
    </row>
    <row r="59" spans="1:10" ht="15.75" thickBot="1" x14ac:dyDescent="0.25">
      <c r="A59" s="250"/>
      <c r="B59" s="242" t="s">
        <v>226</v>
      </c>
      <c r="C59" s="124">
        <v>151.80000000000001</v>
      </c>
      <c r="D59" s="122">
        <v>216</v>
      </c>
      <c r="E59" s="118">
        <v>260.95999999999998</v>
      </c>
      <c r="F59" s="407">
        <f t="shared" si="6"/>
        <v>279.22719999999998</v>
      </c>
      <c r="G59" s="118">
        <f t="shared" si="5"/>
        <v>297.65619519999996</v>
      </c>
      <c r="H59" s="118">
        <f t="shared" si="7"/>
        <v>317.00384788799994</v>
      </c>
      <c r="I59" s="118">
        <f t="shared" si="8"/>
        <v>336.02407876127995</v>
      </c>
      <c r="J59" s="118">
        <f t="shared" si="8"/>
        <v>356.18552348695675</v>
      </c>
    </row>
    <row r="60" spans="1:10" ht="15.75" thickBot="1" x14ac:dyDescent="0.25">
      <c r="A60" s="250"/>
      <c r="B60" s="242" t="s">
        <v>227</v>
      </c>
      <c r="C60" s="124">
        <v>15.4</v>
      </c>
      <c r="D60" s="122">
        <v>21.9</v>
      </c>
      <c r="E60" s="118">
        <v>26.44</v>
      </c>
      <c r="F60" s="407">
        <f t="shared" si="6"/>
        <v>28.290800000000001</v>
      </c>
      <c r="G60" s="118">
        <f t="shared" si="5"/>
        <v>30.157992800000002</v>
      </c>
      <c r="H60" s="118">
        <f t="shared" si="7"/>
        <v>32.118262332</v>
      </c>
      <c r="I60" s="118">
        <f t="shared" si="8"/>
        <v>34.045358071919999</v>
      </c>
      <c r="J60" s="118">
        <f t="shared" si="8"/>
        <v>36.088079556235201</v>
      </c>
    </row>
    <row r="61" spans="1:10" ht="15.75" thickBot="1" x14ac:dyDescent="0.25">
      <c r="A61" s="250"/>
      <c r="B61" s="242" t="s">
        <v>228</v>
      </c>
      <c r="C61" s="124">
        <v>8.8000000000000007</v>
      </c>
      <c r="D61" s="122">
        <v>12.5</v>
      </c>
      <c r="E61" s="118">
        <v>15.15</v>
      </c>
      <c r="F61" s="407">
        <f t="shared" si="6"/>
        <v>16.2105</v>
      </c>
      <c r="G61" s="118">
        <f t="shared" si="5"/>
        <v>17.280393</v>
      </c>
      <c r="H61" s="118">
        <f t="shared" si="7"/>
        <v>18.403618545</v>
      </c>
      <c r="I61" s="118">
        <f t="shared" si="8"/>
        <v>19.507835657699999</v>
      </c>
      <c r="J61" s="118">
        <f t="shared" si="8"/>
        <v>20.678305797162</v>
      </c>
    </row>
    <row r="62" spans="1:10" ht="29.25" thickBot="1" x14ac:dyDescent="0.25">
      <c r="A62" s="250"/>
      <c r="B62" s="255" t="s">
        <v>551</v>
      </c>
      <c r="C62" s="124"/>
      <c r="D62" s="122">
        <v>265</v>
      </c>
      <c r="E62" s="118">
        <v>320.12</v>
      </c>
      <c r="F62" s="407">
        <f t="shared" si="6"/>
        <v>342.52840000000003</v>
      </c>
      <c r="G62" s="118">
        <f t="shared" si="5"/>
        <v>365.13527440000001</v>
      </c>
      <c r="H62" s="118">
        <f t="shared" si="7"/>
        <v>388.86906723600003</v>
      </c>
      <c r="I62" s="118">
        <f t="shared" si="8"/>
        <v>412.20121127016006</v>
      </c>
      <c r="J62" s="118">
        <f t="shared" si="8"/>
        <v>436.93328394636967</v>
      </c>
    </row>
    <row r="63" spans="1:10" ht="15.75" thickBot="1" x14ac:dyDescent="0.25">
      <c r="A63" s="250"/>
      <c r="B63" s="242" t="s">
        <v>573</v>
      </c>
      <c r="C63" s="124">
        <v>75</v>
      </c>
      <c r="D63" s="122">
        <v>97</v>
      </c>
      <c r="E63" s="118">
        <v>117.14</v>
      </c>
      <c r="F63" s="407">
        <f t="shared" si="6"/>
        <v>125.3398</v>
      </c>
      <c r="G63" s="118">
        <f t="shared" si="5"/>
        <v>133.6122268</v>
      </c>
      <c r="H63" s="118">
        <f t="shared" si="7"/>
        <v>142.29702154200001</v>
      </c>
      <c r="I63" s="118">
        <f t="shared" si="8"/>
        <v>150.83484283452</v>
      </c>
      <c r="J63" s="118">
        <f t="shared" si="8"/>
        <v>159.88493340459121</v>
      </c>
    </row>
    <row r="64" spans="1:10" ht="15.75" thickBot="1" x14ac:dyDescent="0.25">
      <c r="A64" s="250"/>
      <c r="B64" s="242" t="s">
        <v>574</v>
      </c>
      <c r="C64" s="124">
        <v>75</v>
      </c>
      <c r="D64" s="122">
        <v>0</v>
      </c>
      <c r="E64" s="118">
        <v>284.89</v>
      </c>
      <c r="F64" s="407">
        <f t="shared" si="6"/>
        <v>304.83229999999998</v>
      </c>
      <c r="G64" s="118">
        <f t="shared" si="5"/>
        <v>324.95123179999996</v>
      </c>
      <c r="H64" s="118">
        <f t="shared" si="7"/>
        <v>346.07306186699998</v>
      </c>
      <c r="I64" s="118">
        <f t="shared" si="8"/>
        <v>366.83744557901997</v>
      </c>
      <c r="J64" s="118">
        <f t="shared" si="8"/>
        <v>388.84769231376117</v>
      </c>
    </row>
    <row r="65" spans="1:10" ht="15.75" thickBot="1" x14ac:dyDescent="0.25">
      <c r="A65" s="250"/>
      <c r="B65" s="242" t="s">
        <v>229</v>
      </c>
      <c r="C65" s="124">
        <v>517</v>
      </c>
      <c r="D65" s="122">
        <v>735.6</v>
      </c>
      <c r="E65" s="118">
        <v>888.51</v>
      </c>
      <c r="F65" s="407">
        <f t="shared" si="6"/>
        <v>950.70569999999998</v>
      </c>
      <c r="G65" s="118">
        <f t="shared" si="5"/>
        <v>1013.4522762</v>
      </c>
      <c r="H65" s="118">
        <f t="shared" si="7"/>
        <v>1079.3266741530001</v>
      </c>
      <c r="I65" s="118">
        <f t="shared" si="8"/>
        <v>1144.0862746021801</v>
      </c>
      <c r="J65" s="118">
        <f t="shared" si="8"/>
        <v>1212.7314510783108</v>
      </c>
    </row>
    <row r="66" spans="1:10" ht="15.75" thickBot="1" x14ac:dyDescent="0.25">
      <c r="A66" s="250"/>
      <c r="B66" s="242" t="s">
        <v>230</v>
      </c>
      <c r="C66" s="124">
        <v>0.5</v>
      </c>
      <c r="D66" s="122">
        <v>0.85</v>
      </c>
      <c r="E66" s="118">
        <v>1.03</v>
      </c>
      <c r="F66" s="407">
        <f t="shared" si="6"/>
        <v>1.1021000000000001</v>
      </c>
      <c r="G66" s="118">
        <f t="shared" si="5"/>
        <v>1.1748386000000002</v>
      </c>
      <c r="H66" s="118">
        <f t="shared" si="7"/>
        <v>1.2512031090000002</v>
      </c>
      <c r="I66" s="118">
        <f t="shared" si="8"/>
        <v>1.3262752955400001</v>
      </c>
      <c r="J66" s="118">
        <f t="shared" si="8"/>
        <v>1.4058518132724001</v>
      </c>
    </row>
    <row r="67" spans="1:10" ht="15.75" thickBot="1" x14ac:dyDescent="0.25">
      <c r="A67" s="250"/>
      <c r="B67" s="242" t="s">
        <v>231</v>
      </c>
      <c r="C67" s="125">
        <v>30</v>
      </c>
      <c r="D67" s="122">
        <v>42.6</v>
      </c>
      <c r="E67" s="118">
        <v>51.51</v>
      </c>
      <c r="F67" s="407">
        <f t="shared" si="6"/>
        <v>55.115699999999997</v>
      </c>
      <c r="G67" s="118">
        <f t="shared" si="5"/>
        <v>58.7533362</v>
      </c>
      <c r="H67" s="118">
        <f t="shared" si="7"/>
        <v>62.572303052999999</v>
      </c>
      <c r="I67" s="118">
        <f t="shared" si="8"/>
        <v>66.326641236179995</v>
      </c>
      <c r="J67" s="118">
        <f t="shared" si="8"/>
        <v>70.306239710350795</v>
      </c>
    </row>
    <row r="68" spans="1:10" x14ac:dyDescent="0.25">
      <c r="B68" s="126" t="s">
        <v>214</v>
      </c>
    </row>
  </sheetData>
  <mergeCells count="4">
    <mergeCell ref="A1:I1"/>
    <mergeCell ref="B3:I3"/>
    <mergeCell ref="A10:I10"/>
    <mergeCell ref="B11:B13"/>
  </mergeCells>
  <pageMargins left="0.51181102362204722" right="0.51181102362204722" top="0.55118110236220474" bottom="0.55118110236220474" header="0.31496062992125984" footer="0.31496062992125984"/>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68"/>
  <sheetViews>
    <sheetView view="pageBreakPreview" topLeftCell="B22" zoomScaleNormal="100" zoomScaleSheetLayoutView="100" zoomScalePageLayoutView="50" workbookViewId="0">
      <selection activeCell="H12" sqref="H12"/>
    </sheetView>
  </sheetViews>
  <sheetFormatPr defaultRowHeight="15" x14ac:dyDescent="0.2"/>
  <cols>
    <col min="1" max="1" width="4.75" style="245" customWidth="1"/>
    <col min="2" max="2" width="83.5" style="79" customWidth="1"/>
    <col min="3" max="3" width="28.25" style="79" hidden="1" customWidth="1"/>
    <col min="4" max="4" width="27.625" style="79" hidden="1" customWidth="1"/>
    <col min="5" max="5" width="26.375" style="79" hidden="1" customWidth="1"/>
    <col min="6" max="6" width="27.25" style="79" hidden="1" customWidth="1"/>
    <col min="7" max="7" width="27.25" style="79" customWidth="1"/>
    <col min="8" max="8" width="26.75" style="79" customWidth="1"/>
    <col min="9" max="10" width="25.75" style="79" customWidth="1"/>
    <col min="11" max="11" width="20" style="79" customWidth="1"/>
    <col min="12" max="12" width="19.875" style="79" customWidth="1"/>
    <col min="13" max="13" width="14" style="79" customWidth="1"/>
    <col min="14" max="14" width="14.25" style="79" customWidth="1"/>
    <col min="15" max="15" width="9" style="79" customWidth="1"/>
    <col min="16" max="16" width="12.75" style="79" customWidth="1"/>
    <col min="17" max="16384" width="9" style="79"/>
  </cols>
  <sheetData>
    <row r="1" spans="1:13" ht="48" customHeight="1" thickBot="1" x14ac:dyDescent="0.25">
      <c r="A1" s="764" t="s">
        <v>642</v>
      </c>
      <c r="B1" s="765"/>
      <c r="C1" s="765"/>
      <c r="D1" s="765"/>
      <c r="E1" s="765"/>
      <c r="F1" s="765"/>
      <c r="G1" s="765"/>
      <c r="H1" s="765"/>
      <c r="I1" s="765"/>
      <c r="J1" s="766"/>
    </row>
    <row r="2" spans="1:13" ht="32.25" customHeight="1" x14ac:dyDescent="0.2">
      <c r="K2" s="80"/>
      <c r="L2" s="80"/>
      <c r="M2" s="80"/>
    </row>
    <row r="3" spans="1:13" s="57" customFormat="1" ht="42" customHeight="1" x14ac:dyDescent="0.2">
      <c r="A3" s="246"/>
      <c r="B3" s="760" t="s">
        <v>936</v>
      </c>
      <c r="C3" s="760"/>
      <c r="D3" s="760"/>
      <c r="E3" s="760"/>
      <c r="F3" s="760"/>
      <c r="G3" s="760"/>
      <c r="H3" s="760"/>
      <c r="I3" s="760"/>
      <c r="J3" s="760"/>
      <c r="K3" s="67"/>
      <c r="L3" s="67"/>
      <c r="M3" s="67"/>
    </row>
    <row r="4" spans="1:13" s="57" customFormat="1" ht="30" customHeight="1" x14ac:dyDescent="0.2">
      <c r="A4" s="246"/>
      <c r="C4" s="67"/>
      <c r="D4" s="67"/>
      <c r="E4" s="67"/>
      <c r="F4" s="67"/>
      <c r="G4" s="67"/>
      <c r="H4" s="67"/>
      <c r="I4" s="67"/>
      <c r="J4" s="67"/>
      <c r="K4" s="67"/>
      <c r="L4" s="67"/>
      <c r="M4" s="67"/>
    </row>
    <row r="5" spans="1:13" s="57" customFormat="1" ht="30" customHeight="1" x14ac:dyDescent="0.2">
      <c r="A5" s="246"/>
      <c r="B5" s="127"/>
      <c r="C5" s="67"/>
      <c r="D5" s="67"/>
      <c r="E5" s="67"/>
      <c r="F5" s="67"/>
      <c r="G5" s="67"/>
      <c r="H5" s="67"/>
      <c r="I5" s="67"/>
      <c r="J5" s="67"/>
      <c r="K5" s="67"/>
      <c r="L5" s="67"/>
      <c r="M5" s="67"/>
    </row>
    <row r="6" spans="1:13" s="57" customFormat="1" ht="30" customHeight="1" x14ac:dyDescent="0.2">
      <c r="A6" s="246"/>
      <c r="B6" s="81" t="s">
        <v>782</v>
      </c>
      <c r="C6" s="67"/>
      <c r="D6" s="67"/>
      <c r="E6" s="67"/>
      <c r="F6" s="67"/>
      <c r="G6" s="67"/>
      <c r="H6" s="67"/>
      <c r="I6" s="67"/>
      <c r="J6" s="67"/>
      <c r="K6" s="67"/>
      <c r="L6" s="67"/>
      <c r="M6" s="67"/>
    </row>
    <row r="7" spans="1:13" s="57" customFormat="1" ht="18.75" customHeight="1" x14ac:dyDescent="0.2">
      <c r="A7" s="246"/>
      <c r="C7" s="67"/>
      <c r="D7" s="67"/>
      <c r="E7" s="67"/>
      <c r="F7" s="67"/>
      <c r="G7" s="695"/>
      <c r="H7" s="67"/>
      <c r="I7" s="67"/>
      <c r="J7" s="67"/>
      <c r="K7" s="67"/>
      <c r="L7" s="67"/>
      <c r="M7" s="67"/>
    </row>
    <row r="8" spans="1:13" s="57" customFormat="1" ht="18.75" customHeight="1" x14ac:dyDescent="0.2">
      <c r="A8" s="246"/>
      <c r="K8" s="67"/>
      <c r="L8" s="67"/>
      <c r="M8" s="67"/>
    </row>
    <row r="9" spans="1:13" s="76" customFormat="1" ht="18.75" customHeight="1" thickBot="1" x14ac:dyDescent="0.25">
      <c r="A9" s="252"/>
      <c r="K9" s="253"/>
      <c r="L9" s="253"/>
      <c r="M9" s="253"/>
    </row>
    <row r="10" spans="1:13" ht="30" customHeight="1" thickBot="1" x14ac:dyDescent="0.25">
      <c r="A10" s="761" t="s">
        <v>920</v>
      </c>
      <c r="B10" s="762"/>
      <c r="C10" s="762"/>
      <c r="D10" s="762"/>
      <c r="E10" s="762"/>
      <c r="F10" s="762"/>
      <c r="G10" s="762"/>
      <c r="H10" s="762"/>
      <c r="I10" s="762"/>
      <c r="J10" s="763"/>
    </row>
    <row r="11" spans="1:13" ht="25.5" customHeight="1" x14ac:dyDescent="0.2">
      <c r="A11" s="247"/>
      <c r="B11" s="757" t="s">
        <v>180</v>
      </c>
      <c r="C11" s="77" t="s">
        <v>217</v>
      </c>
      <c r="D11" s="58" t="s">
        <v>237</v>
      </c>
      <c r="E11" s="58" t="s">
        <v>237</v>
      </c>
      <c r="F11" s="58" t="s">
        <v>237</v>
      </c>
      <c r="G11" s="58" t="s">
        <v>237</v>
      </c>
      <c r="H11" s="58" t="s">
        <v>237</v>
      </c>
      <c r="I11" s="58" t="s">
        <v>802</v>
      </c>
      <c r="J11" s="58" t="s">
        <v>802</v>
      </c>
    </row>
    <row r="12" spans="1:13" ht="25.5" customHeight="1" x14ac:dyDescent="0.2">
      <c r="A12" s="248"/>
      <c r="B12" s="758"/>
      <c r="C12" s="78" t="s">
        <v>218</v>
      </c>
      <c r="D12" s="75" t="s">
        <v>555</v>
      </c>
      <c r="E12" s="75" t="s">
        <v>570</v>
      </c>
      <c r="F12" s="75" t="s">
        <v>599</v>
      </c>
      <c r="G12" s="417" t="s">
        <v>761</v>
      </c>
      <c r="H12" s="75" t="s">
        <v>780</v>
      </c>
      <c r="I12" s="75" t="s">
        <v>808</v>
      </c>
      <c r="J12" s="75" t="s">
        <v>921</v>
      </c>
    </row>
    <row r="13" spans="1:13" ht="25.5" customHeight="1" thickBot="1" x14ac:dyDescent="0.25">
      <c r="A13" s="249"/>
      <c r="B13" s="759"/>
      <c r="C13" s="82">
        <v>9.5000000000000001E-2</v>
      </c>
      <c r="D13" s="60">
        <v>0.06</v>
      </c>
      <c r="E13" s="60">
        <v>7.0000000000000007E-2</v>
      </c>
      <c r="F13" s="381">
        <v>7.0000000000000007E-2</v>
      </c>
      <c r="G13" s="408">
        <v>6.6000000000000003E-2</v>
      </c>
      <c r="H13" s="128">
        <v>6.5000000000000002E-2</v>
      </c>
      <c r="I13" s="128">
        <v>5.8999999999999997E-2</v>
      </c>
      <c r="J13" s="128">
        <v>5.8000000000000003E-2</v>
      </c>
    </row>
    <row r="14" spans="1:13" ht="30" customHeight="1" thickBot="1" x14ac:dyDescent="0.25">
      <c r="A14" s="250">
        <v>1</v>
      </c>
      <c r="B14" s="242" t="s">
        <v>613</v>
      </c>
      <c r="C14" s="83">
        <v>0.12709999999999999</v>
      </c>
      <c r="D14" s="93">
        <v>5.3E-3</v>
      </c>
      <c r="E14" s="231">
        <v>6.6124E-3</v>
      </c>
      <c r="F14" s="231">
        <f>E14*$F$13+E14</f>
        <v>7.075268E-3</v>
      </c>
      <c r="G14" s="231">
        <f>F14*$G$13+F14</f>
        <v>7.5422356880000003E-3</v>
      </c>
      <c r="H14" s="231">
        <f>G14*$H$13+G14</f>
        <v>8.032481007720001E-3</v>
      </c>
      <c r="I14" s="231">
        <f>H14*$I$13+H14</f>
        <v>8.5063973871754815E-3</v>
      </c>
      <c r="J14" s="231">
        <f>I14*$J$13+I14</f>
        <v>8.9997684356316592E-3</v>
      </c>
      <c r="M14" s="85"/>
    </row>
    <row r="15" spans="1:13" ht="25.5" customHeight="1" thickBot="1" x14ac:dyDescent="0.25">
      <c r="A15" s="250">
        <v>2</v>
      </c>
      <c r="B15" s="242" t="s">
        <v>614</v>
      </c>
      <c r="C15" s="88">
        <v>0.12709999999999999</v>
      </c>
      <c r="D15" s="93">
        <v>0</v>
      </c>
      <c r="E15" s="231">
        <v>0</v>
      </c>
      <c r="F15" s="231">
        <f t="shared" ref="F15:F22" si="0">E15*$F$13+E15</f>
        <v>0</v>
      </c>
      <c r="G15" s="231">
        <f t="shared" ref="G15:G22" si="1">F15*$G$13+F15</f>
        <v>0</v>
      </c>
      <c r="H15" s="231">
        <f t="shared" ref="H15:H24" si="2">G15*$H$13+G15</f>
        <v>0</v>
      </c>
      <c r="I15" s="231">
        <f t="shared" ref="I15:I24" si="3">H15*$I$13+H15</f>
        <v>0</v>
      </c>
      <c r="J15" s="231">
        <f t="shared" ref="J15:J24" si="4">I15*$J$13+I15</f>
        <v>0</v>
      </c>
    </row>
    <row r="16" spans="1:13" ht="25.5" customHeight="1" thickBot="1" x14ac:dyDescent="0.25">
      <c r="A16" s="250" t="s">
        <v>804</v>
      </c>
      <c r="B16" s="255" t="s">
        <v>803</v>
      </c>
      <c r="C16" s="99"/>
      <c r="D16" s="93"/>
      <c r="E16" s="672">
        <v>1.6531000000000001E-2</v>
      </c>
      <c r="F16" s="673">
        <f>E16*$F$13+E16</f>
        <v>1.768817E-2</v>
      </c>
      <c r="G16" s="231">
        <f t="shared" si="1"/>
        <v>1.885558922E-2</v>
      </c>
      <c r="H16" s="231">
        <f t="shared" si="2"/>
        <v>2.0081202519299998E-2</v>
      </c>
      <c r="I16" s="231">
        <f t="shared" si="3"/>
        <v>2.1265993467938699E-2</v>
      </c>
      <c r="J16" s="231">
        <f t="shared" si="4"/>
        <v>2.2499421089079142E-2</v>
      </c>
    </row>
    <row r="17" spans="1:14" ht="25.5" customHeight="1" thickBot="1" x14ac:dyDescent="0.25">
      <c r="A17" s="250">
        <v>3</v>
      </c>
      <c r="B17" s="242" t="s">
        <v>615</v>
      </c>
      <c r="C17" s="92">
        <v>0.16270000000000001</v>
      </c>
      <c r="D17" s="93">
        <v>1.325E-2</v>
      </c>
      <c r="E17" s="231">
        <v>1.6531000000000001E-2</v>
      </c>
      <c r="F17" s="231">
        <f t="shared" si="0"/>
        <v>1.768817E-2</v>
      </c>
      <c r="G17" s="231">
        <f t="shared" si="1"/>
        <v>1.885558922E-2</v>
      </c>
      <c r="H17" s="231">
        <f t="shared" si="2"/>
        <v>2.0081202519299998E-2</v>
      </c>
      <c r="I17" s="231">
        <f t="shared" si="3"/>
        <v>2.1265993467938699E-2</v>
      </c>
      <c r="J17" s="231">
        <f t="shared" si="4"/>
        <v>2.2499421089079142E-2</v>
      </c>
    </row>
    <row r="18" spans="1:14" ht="25.5" customHeight="1" thickBot="1" x14ac:dyDescent="0.25">
      <c r="A18" s="250">
        <v>4</v>
      </c>
      <c r="B18" s="242" t="s">
        <v>616</v>
      </c>
      <c r="C18" s="94"/>
      <c r="D18" s="93">
        <v>1.325E-2</v>
      </c>
      <c r="E18" s="231">
        <v>1.6531000000000001E-2</v>
      </c>
      <c r="F18" s="231">
        <f t="shared" si="0"/>
        <v>1.768817E-2</v>
      </c>
      <c r="G18" s="231">
        <f t="shared" si="1"/>
        <v>1.885558922E-2</v>
      </c>
      <c r="H18" s="231">
        <f t="shared" si="2"/>
        <v>2.0081202519299998E-2</v>
      </c>
      <c r="I18" s="231">
        <f t="shared" si="3"/>
        <v>2.1265993467938699E-2</v>
      </c>
      <c r="J18" s="231">
        <f t="shared" si="4"/>
        <v>2.2499421089079142E-2</v>
      </c>
    </row>
    <row r="19" spans="1:14" ht="25.5" customHeight="1" thickBot="1" x14ac:dyDescent="0.25">
      <c r="A19" s="250">
        <v>5</v>
      </c>
      <c r="B19" s="242" t="s">
        <v>617</v>
      </c>
      <c r="C19" s="94"/>
      <c r="D19" s="93">
        <v>1.325E-2</v>
      </c>
      <c r="E19" s="231">
        <v>1.6531000000000001E-2</v>
      </c>
      <c r="F19" s="231">
        <f t="shared" si="0"/>
        <v>1.768817E-2</v>
      </c>
      <c r="G19" s="231">
        <f t="shared" si="1"/>
        <v>1.885558922E-2</v>
      </c>
      <c r="H19" s="231">
        <f t="shared" si="2"/>
        <v>2.0081202519299998E-2</v>
      </c>
      <c r="I19" s="231">
        <f t="shared" si="3"/>
        <v>2.1265993467938699E-2</v>
      </c>
      <c r="J19" s="231">
        <f t="shared" si="4"/>
        <v>2.2499421089079142E-2</v>
      </c>
    </row>
    <row r="20" spans="1:14" ht="25.5" customHeight="1" thickBot="1" x14ac:dyDescent="0.25">
      <c r="A20" s="250">
        <v>6</v>
      </c>
      <c r="B20" s="242" t="s">
        <v>618</v>
      </c>
      <c r="C20" s="95"/>
      <c r="D20" s="93">
        <v>1.325E-3</v>
      </c>
      <c r="E20" s="231">
        <v>1.6532000000000001E-3</v>
      </c>
      <c r="F20" s="231">
        <f t="shared" si="0"/>
        <v>1.7689240000000001E-3</v>
      </c>
      <c r="G20" s="231">
        <f t="shared" si="1"/>
        <v>1.8856729840000001E-3</v>
      </c>
      <c r="H20" s="231">
        <f t="shared" si="2"/>
        <v>2.00824172796E-3</v>
      </c>
      <c r="I20" s="231">
        <f t="shared" si="3"/>
        <v>2.1267279899096401E-3</v>
      </c>
      <c r="J20" s="231">
        <f t="shared" si="4"/>
        <v>2.2500782133243994E-3</v>
      </c>
    </row>
    <row r="21" spans="1:14" ht="25.5" customHeight="1" thickBot="1" x14ac:dyDescent="0.25">
      <c r="A21" s="250">
        <v>7</v>
      </c>
      <c r="B21" s="244" t="s">
        <v>619</v>
      </c>
      <c r="C21" s="96">
        <v>0</v>
      </c>
      <c r="D21" s="93">
        <v>1.325E-3</v>
      </c>
      <c r="E21" s="231">
        <v>1.6532000000000001E-3</v>
      </c>
      <c r="F21" s="231">
        <f t="shared" si="0"/>
        <v>1.7689240000000001E-3</v>
      </c>
      <c r="G21" s="231">
        <f t="shared" si="1"/>
        <v>1.8856729840000001E-3</v>
      </c>
      <c r="H21" s="231">
        <f t="shared" si="2"/>
        <v>2.00824172796E-3</v>
      </c>
      <c r="I21" s="231">
        <f t="shared" si="3"/>
        <v>2.1267279899096401E-3</v>
      </c>
      <c r="J21" s="231">
        <f t="shared" si="4"/>
        <v>2.2500782133243994E-3</v>
      </c>
    </row>
    <row r="22" spans="1:14" ht="25.5" customHeight="1" thickBot="1" x14ac:dyDescent="0.25">
      <c r="A22" s="250">
        <v>8</v>
      </c>
      <c r="B22" s="244" t="s">
        <v>620</v>
      </c>
      <c r="C22" s="97"/>
      <c r="D22" s="93">
        <v>1.325E-3</v>
      </c>
      <c r="E22" s="231">
        <v>1.6531E-3</v>
      </c>
      <c r="F22" s="231">
        <f t="shared" si="0"/>
        <v>1.768817E-3</v>
      </c>
      <c r="G22" s="231">
        <f t="shared" si="1"/>
        <v>1.8855589220000001E-3</v>
      </c>
      <c r="H22" s="231">
        <f t="shared" si="2"/>
        <v>2.0081202519300003E-3</v>
      </c>
      <c r="I22" s="231">
        <f t="shared" si="3"/>
        <v>2.1265993467938704E-3</v>
      </c>
      <c r="J22" s="231">
        <f t="shared" si="4"/>
        <v>2.2499421089079148E-3</v>
      </c>
    </row>
    <row r="23" spans="1:14" ht="25.5" customHeight="1" x14ac:dyDescent="0.2">
      <c r="A23" s="247">
        <v>9</v>
      </c>
      <c r="B23" s="232" t="s">
        <v>621</v>
      </c>
      <c r="C23" s="110"/>
      <c r="D23" s="696"/>
      <c r="E23" s="84"/>
      <c r="F23" s="84"/>
      <c r="G23" s="84"/>
      <c r="H23" s="696"/>
      <c r="I23" s="696"/>
      <c r="J23" s="696"/>
      <c r="N23" s="100"/>
    </row>
    <row r="24" spans="1:14" ht="25.5" customHeight="1" thickBot="1" x14ac:dyDescent="0.25">
      <c r="A24" s="249"/>
      <c r="B24" s="184" t="s">
        <v>370</v>
      </c>
      <c r="C24" s="101"/>
      <c r="D24" s="102">
        <v>15000</v>
      </c>
      <c r="E24" s="410">
        <v>15000</v>
      </c>
      <c r="F24" s="410">
        <v>15000</v>
      </c>
      <c r="G24" s="410">
        <f>F24*$G$13+F24</f>
        <v>15990</v>
      </c>
      <c r="H24" s="410">
        <f t="shared" si="2"/>
        <v>17029.349999999999</v>
      </c>
      <c r="I24" s="410">
        <f t="shared" si="3"/>
        <v>18034.08165</v>
      </c>
      <c r="J24" s="410">
        <f t="shared" si="4"/>
        <v>19080.058385700002</v>
      </c>
    </row>
    <row r="25" spans="1:14" ht="25.5" customHeight="1" x14ac:dyDescent="0.2">
      <c r="A25" s="247">
        <v>10</v>
      </c>
      <c r="B25" s="235" t="s">
        <v>622</v>
      </c>
      <c r="C25" s="103"/>
      <c r="D25" s="104"/>
      <c r="E25" s="104"/>
      <c r="F25" s="159"/>
      <c r="G25" s="697"/>
      <c r="H25" s="104"/>
      <c r="I25" s="104"/>
      <c r="J25" s="104"/>
    </row>
    <row r="26" spans="1:14" ht="25.5" customHeight="1" thickBot="1" x14ac:dyDescent="0.25">
      <c r="A26" s="248"/>
      <c r="B26" s="236" t="s">
        <v>641</v>
      </c>
      <c r="C26" s="103"/>
      <c r="D26" s="104"/>
      <c r="E26" s="104"/>
      <c r="F26" s="104"/>
      <c r="G26" s="239"/>
      <c r="H26" s="104"/>
      <c r="I26" s="104"/>
      <c r="J26" s="104"/>
    </row>
    <row r="27" spans="1:14" ht="25.5" customHeight="1" thickBot="1" x14ac:dyDescent="0.25">
      <c r="A27" s="248" t="s">
        <v>607</v>
      </c>
      <c r="B27" s="236" t="s">
        <v>623</v>
      </c>
      <c r="C27" s="103">
        <v>0</v>
      </c>
      <c r="D27" s="105">
        <v>0</v>
      </c>
      <c r="E27" s="105">
        <v>0</v>
      </c>
      <c r="F27" s="105">
        <v>0</v>
      </c>
      <c r="G27" s="698">
        <f t="shared" ref="G27:G32" si="5">F27*$G$13+F27</f>
        <v>0</v>
      </c>
      <c r="H27" s="231">
        <f t="shared" ref="H27:H32" si="6">G27*$H$13+G27</f>
        <v>0</v>
      </c>
      <c r="I27" s="231">
        <f t="shared" ref="I27:I32" si="7">H27*$I$13+H27</f>
        <v>0</v>
      </c>
      <c r="J27" s="231">
        <f t="shared" ref="J27:J32" si="8">I27*$J$13+I27</f>
        <v>0</v>
      </c>
    </row>
    <row r="28" spans="1:14" ht="25.5" customHeight="1" thickBot="1" x14ac:dyDescent="0.25">
      <c r="A28" s="248" t="s">
        <v>608</v>
      </c>
      <c r="B28" s="236" t="s">
        <v>624</v>
      </c>
      <c r="C28" s="105">
        <v>0</v>
      </c>
      <c r="D28" s="106">
        <v>344.5</v>
      </c>
      <c r="E28" s="147">
        <v>429.72</v>
      </c>
      <c r="F28" s="147">
        <f>E28*F13+E28</f>
        <v>459.80040000000002</v>
      </c>
      <c r="G28" s="270">
        <f t="shared" si="5"/>
        <v>490.14722640000002</v>
      </c>
      <c r="H28" s="118">
        <f t="shared" si="6"/>
        <v>522.00679611600003</v>
      </c>
      <c r="I28" s="118">
        <f t="shared" si="7"/>
        <v>552.80519708684403</v>
      </c>
      <c r="J28" s="118">
        <f t="shared" si="8"/>
        <v>584.86789851788103</v>
      </c>
    </row>
    <row r="29" spans="1:14" ht="25.5" customHeight="1" thickBot="1" x14ac:dyDescent="0.25">
      <c r="A29" s="248" t="s">
        <v>609</v>
      </c>
      <c r="B29" s="236" t="s">
        <v>625</v>
      </c>
      <c r="C29" s="107">
        <v>0.16270000000000001</v>
      </c>
      <c r="D29" s="89">
        <v>0</v>
      </c>
      <c r="E29" s="89">
        <v>0</v>
      </c>
      <c r="F29" s="89">
        <v>0</v>
      </c>
      <c r="G29" s="698">
        <f t="shared" si="5"/>
        <v>0</v>
      </c>
      <c r="H29" s="231">
        <f t="shared" si="6"/>
        <v>0</v>
      </c>
      <c r="I29" s="231">
        <f t="shared" si="7"/>
        <v>0</v>
      </c>
      <c r="J29" s="231">
        <f t="shared" si="8"/>
        <v>0</v>
      </c>
    </row>
    <row r="30" spans="1:14" ht="25.5" customHeight="1" thickBot="1" x14ac:dyDescent="0.25">
      <c r="A30" s="248" t="s">
        <v>610</v>
      </c>
      <c r="B30" s="236" t="s">
        <v>626</v>
      </c>
      <c r="C30" s="107">
        <v>0.16270000000000001</v>
      </c>
      <c r="D30" s="89">
        <v>0</v>
      </c>
      <c r="E30" s="89">
        <v>0</v>
      </c>
      <c r="F30" s="89">
        <v>0</v>
      </c>
      <c r="G30" s="698">
        <f t="shared" si="5"/>
        <v>0</v>
      </c>
      <c r="H30" s="231">
        <f t="shared" si="6"/>
        <v>0</v>
      </c>
      <c r="I30" s="231">
        <f t="shared" si="7"/>
        <v>0</v>
      </c>
      <c r="J30" s="231">
        <f t="shared" si="8"/>
        <v>0</v>
      </c>
    </row>
    <row r="31" spans="1:14" ht="25.5" customHeight="1" thickBot="1" x14ac:dyDescent="0.25">
      <c r="A31" s="248" t="s">
        <v>611</v>
      </c>
      <c r="B31" s="236" t="s">
        <v>627</v>
      </c>
      <c r="C31" s="108">
        <v>0</v>
      </c>
      <c r="D31" s="89">
        <v>0</v>
      </c>
      <c r="E31" s="89">
        <v>0</v>
      </c>
      <c r="F31" s="89">
        <v>0</v>
      </c>
      <c r="G31" s="698">
        <f t="shared" si="5"/>
        <v>0</v>
      </c>
      <c r="H31" s="231">
        <f t="shared" si="6"/>
        <v>0</v>
      </c>
      <c r="I31" s="231">
        <f t="shared" si="7"/>
        <v>0</v>
      </c>
      <c r="J31" s="231">
        <f t="shared" si="8"/>
        <v>0</v>
      </c>
    </row>
    <row r="32" spans="1:14" s="86" customFormat="1" ht="25.5" customHeight="1" thickBot="1" x14ac:dyDescent="0.25">
      <c r="A32" s="251" t="s">
        <v>612</v>
      </c>
      <c r="B32" s="241" t="s">
        <v>628</v>
      </c>
      <c r="C32" s="109">
        <v>0.16270000000000001</v>
      </c>
      <c r="D32" s="87">
        <v>1.325E-2</v>
      </c>
      <c r="E32" s="672">
        <v>0</v>
      </c>
      <c r="F32" s="700">
        <v>0</v>
      </c>
      <c r="G32" s="699">
        <f t="shared" si="5"/>
        <v>0</v>
      </c>
      <c r="H32" s="231">
        <f t="shared" si="6"/>
        <v>0</v>
      </c>
      <c r="I32" s="231">
        <f t="shared" si="7"/>
        <v>0</v>
      </c>
      <c r="J32" s="231">
        <f t="shared" si="8"/>
        <v>0</v>
      </c>
    </row>
    <row r="33" spans="1:10" ht="47.25" customHeight="1" x14ac:dyDescent="0.2">
      <c r="A33" s="245">
        <v>11</v>
      </c>
      <c r="B33" s="234" t="s">
        <v>629</v>
      </c>
      <c r="C33" s="110">
        <v>8.4900000000000003E-2</v>
      </c>
      <c r="D33" s="111" t="s">
        <v>371</v>
      </c>
      <c r="E33" s="111" t="s">
        <v>371</v>
      </c>
      <c r="F33" s="111" t="s">
        <v>371</v>
      </c>
      <c r="G33" s="111" t="s">
        <v>371</v>
      </c>
      <c r="H33" s="111" t="s">
        <v>371</v>
      </c>
      <c r="I33" s="111" t="s">
        <v>371</v>
      </c>
      <c r="J33" s="111" t="s">
        <v>371</v>
      </c>
    </row>
    <row r="34" spans="1:10" ht="20.25" customHeight="1" thickBot="1" x14ac:dyDescent="0.25">
      <c r="B34" s="239" t="s">
        <v>583</v>
      </c>
      <c r="C34" s="92"/>
      <c r="D34" s="104"/>
      <c r="E34" s="104"/>
      <c r="F34" s="104"/>
      <c r="G34" s="104"/>
      <c r="H34" s="104"/>
      <c r="I34" s="104"/>
      <c r="J34" s="104"/>
    </row>
    <row r="35" spans="1:10" ht="39" customHeight="1" x14ac:dyDescent="0.2">
      <c r="A35" s="247">
        <v>12</v>
      </c>
      <c r="B35" s="235" t="s">
        <v>630</v>
      </c>
      <c r="C35" s="112" t="s">
        <v>221</v>
      </c>
      <c r="D35" s="111" t="s">
        <v>371</v>
      </c>
      <c r="E35" s="111" t="s">
        <v>371</v>
      </c>
      <c r="F35" s="111" t="s">
        <v>371</v>
      </c>
      <c r="G35" s="111" t="s">
        <v>371</v>
      </c>
      <c r="H35" s="111" t="s">
        <v>371</v>
      </c>
      <c r="I35" s="111" t="s">
        <v>371</v>
      </c>
      <c r="J35" s="111" t="s">
        <v>371</v>
      </c>
    </row>
    <row r="36" spans="1:10" ht="20.25" customHeight="1" thickBot="1" x14ac:dyDescent="0.25">
      <c r="A36" s="248"/>
      <c r="B36" s="236" t="s">
        <v>579</v>
      </c>
      <c r="C36" s="112"/>
      <c r="D36" s="104"/>
      <c r="E36" s="104"/>
      <c r="F36" s="104"/>
      <c r="G36" s="104"/>
      <c r="H36" s="104"/>
      <c r="I36" s="104"/>
      <c r="J36" s="104"/>
    </row>
    <row r="37" spans="1:10" ht="30" customHeight="1" x14ac:dyDescent="0.2">
      <c r="A37" s="248">
        <v>13</v>
      </c>
      <c r="B37" s="237" t="s">
        <v>631</v>
      </c>
      <c r="C37" s="112"/>
      <c r="D37" s="104"/>
      <c r="E37" s="104"/>
      <c r="F37" s="111" t="s">
        <v>371</v>
      </c>
      <c r="G37" s="111" t="s">
        <v>371</v>
      </c>
      <c r="H37" s="111" t="s">
        <v>371</v>
      </c>
      <c r="I37" s="111" t="s">
        <v>371</v>
      </c>
      <c r="J37" s="111" t="s">
        <v>371</v>
      </c>
    </row>
    <row r="38" spans="1:10" ht="20.25" customHeight="1" thickBot="1" x14ac:dyDescent="0.25">
      <c r="A38" s="248"/>
      <c r="B38" s="236" t="s">
        <v>220</v>
      </c>
      <c r="C38" s="113"/>
      <c r="D38" s="104"/>
      <c r="E38" s="104"/>
      <c r="F38" s="104"/>
      <c r="G38" s="104"/>
      <c r="H38" s="104"/>
      <c r="I38" s="104"/>
      <c r="J38" s="104"/>
    </row>
    <row r="39" spans="1:10" ht="20.25" customHeight="1" x14ac:dyDescent="0.2">
      <c r="A39" s="604"/>
      <c r="B39" s="605"/>
      <c r="C39" s="606"/>
      <c r="D39" s="607"/>
      <c r="E39" s="607"/>
      <c r="F39" s="607"/>
      <c r="G39" s="607"/>
      <c r="H39" s="607"/>
      <c r="I39" s="608"/>
      <c r="J39" s="608"/>
    </row>
    <row r="40" spans="1:10" ht="22.5" customHeight="1" x14ac:dyDescent="0.2">
      <c r="A40" s="609">
        <v>14</v>
      </c>
      <c r="B40" s="234" t="s">
        <v>632</v>
      </c>
      <c r="C40" s="103"/>
      <c r="D40" s="104"/>
      <c r="E40" s="104"/>
      <c r="F40" s="104"/>
      <c r="G40" s="104"/>
      <c r="H40" s="104"/>
      <c r="I40" s="610"/>
      <c r="J40" s="610"/>
    </row>
    <row r="41" spans="1:10" ht="30" customHeight="1" x14ac:dyDescent="0.2">
      <c r="A41" s="609" t="s">
        <v>607</v>
      </c>
      <c r="B41" s="236" t="s">
        <v>633</v>
      </c>
      <c r="C41" s="103"/>
      <c r="D41" s="104"/>
      <c r="E41" s="104"/>
      <c r="F41" s="104"/>
      <c r="G41" s="104"/>
      <c r="H41" s="104"/>
      <c r="I41" s="610"/>
      <c r="J41" s="610"/>
    </row>
    <row r="42" spans="1:10" ht="25.5" customHeight="1" x14ac:dyDescent="0.2">
      <c r="A42" s="609"/>
      <c r="B42" s="236" t="s">
        <v>634</v>
      </c>
      <c r="C42" s="107">
        <v>0.12709999999999999</v>
      </c>
      <c r="D42" s="114" t="s">
        <v>371</v>
      </c>
      <c r="E42" s="114" t="s">
        <v>371</v>
      </c>
      <c r="F42" s="114" t="s">
        <v>371</v>
      </c>
      <c r="G42" s="114" t="s">
        <v>371</v>
      </c>
      <c r="H42" s="114" t="s">
        <v>371</v>
      </c>
      <c r="I42" s="611" t="s">
        <v>371</v>
      </c>
      <c r="J42" s="611" t="s">
        <v>371</v>
      </c>
    </row>
    <row r="43" spans="1:10" ht="25.5" customHeight="1" x14ac:dyDescent="0.2">
      <c r="A43" s="609"/>
      <c r="B43" s="236" t="s">
        <v>635</v>
      </c>
      <c r="C43" s="107">
        <v>0.12709999999999999</v>
      </c>
      <c r="D43" s="114" t="s">
        <v>371</v>
      </c>
      <c r="E43" s="114" t="s">
        <v>371</v>
      </c>
      <c r="F43" s="114" t="s">
        <v>371</v>
      </c>
      <c r="G43" s="114" t="s">
        <v>371</v>
      </c>
      <c r="H43" s="114" t="s">
        <v>371</v>
      </c>
      <c r="I43" s="611" t="s">
        <v>371</v>
      </c>
      <c r="J43" s="611" t="s">
        <v>371</v>
      </c>
    </row>
    <row r="44" spans="1:10" ht="25.5" customHeight="1" x14ac:dyDescent="0.2">
      <c r="A44" s="609"/>
      <c r="B44" s="236" t="s">
        <v>636</v>
      </c>
      <c r="C44" s="107">
        <v>0.12709999999999999</v>
      </c>
      <c r="D44" s="114" t="s">
        <v>371</v>
      </c>
      <c r="E44" s="114" t="s">
        <v>371</v>
      </c>
      <c r="F44" s="114" t="s">
        <v>371</v>
      </c>
      <c r="G44" s="114" t="s">
        <v>371</v>
      </c>
      <c r="H44" s="114" t="s">
        <v>371</v>
      </c>
      <c r="I44" s="611" t="s">
        <v>371</v>
      </c>
      <c r="J44" s="611" t="s">
        <v>371</v>
      </c>
    </row>
    <row r="45" spans="1:10" ht="25.5" customHeight="1" thickBot="1" x14ac:dyDescent="0.25">
      <c r="A45" s="612" t="s">
        <v>608</v>
      </c>
      <c r="B45" s="613" t="s">
        <v>637</v>
      </c>
      <c r="C45" s="614"/>
      <c r="D45" s="615"/>
      <c r="E45" s="615"/>
      <c r="F45" s="615"/>
      <c r="G45" s="615"/>
      <c r="H45" s="615"/>
      <c r="I45" s="616"/>
      <c r="J45" s="616"/>
    </row>
    <row r="46" spans="1:10" ht="25.5" hidden="1" customHeight="1" thickBot="1" x14ac:dyDescent="0.25">
      <c r="A46" s="249"/>
      <c r="B46" s="238"/>
      <c r="C46" s="115"/>
      <c r="D46" s="90"/>
      <c r="E46" s="90"/>
      <c r="F46" s="90"/>
      <c r="G46" s="90"/>
      <c r="H46" s="90"/>
      <c r="I46" s="90"/>
      <c r="J46" s="90"/>
    </row>
    <row r="47" spans="1:10" ht="22.5" customHeight="1" x14ac:dyDescent="0.2">
      <c r="A47" s="247">
        <v>15</v>
      </c>
      <c r="B47" s="235" t="s">
        <v>638</v>
      </c>
      <c r="C47" s="103"/>
      <c r="D47" s="104"/>
      <c r="E47" s="104"/>
      <c r="F47" s="104"/>
      <c r="G47" s="104"/>
      <c r="H47" s="104"/>
      <c r="I47" s="104"/>
      <c r="J47" s="104"/>
    </row>
    <row r="48" spans="1:10" ht="40.9" customHeight="1" x14ac:dyDescent="0.2">
      <c r="A48" s="248" t="s">
        <v>607</v>
      </c>
      <c r="B48" s="236" t="s">
        <v>639</v>
      </c>
      <c r="C48" s="116">
        <v>2.24E-2</v>
      </c>
      <c r="D48" s="114" t="s">
        <v>371</v>
      </c>
      <c r="E48" s="114" t="s">
        <v>371</v>
      </c>
      <c r="F48" s="114" t="s">
        <v>371</v>
      </c>
      <c r="G48" s="114" t="s">
        <v>371</v>
      </c>
      <c r="H48" s="114" t="s">
        <v>371</v>
      </c>
      <c r="I48" s="114" t="s">
        <v>371</v>
      </c>
      <c r="J48" s="114" t="s">
        <v>371</v>
      </c>
    </row>
    <row r="49" spans="1:13" ht="24.75" customHeight="1" x14ac:dyDescent="0.2">
      <c r="A49" s="248" t="s">
        <v>608</v>
      </c>
      <c r="B49" s="236" t="s">
        <v>640</v>
      </c>
      <c r="C49" s="116">
        <v>2.4500000000000001E-2</v>
      </c>
      <c r="D49" s="104" t="s">
        <v>299</v>
      </c>
      <c r="E49" s="104" t="s">
        <v>299</v>
      </c>
      <c r="F49" s="104" t="s">
        <v>299</v>
      </c>
      <c r="G49" s="104" t="s">
        <v>299</v>
      </c>
      <c r="H49" s="104" t="s">
        <v>299</v>
      </c>
      <c r="I49" s="104" t="s">
        <v>299</v>
      </c>
      <c r="J49" s="104" t="s">
        <v>299</v>
      </c>
    </row>
    <row r="50" spans="1:13" ht="25.5" customHeight="1" x14ac:dyDescent="0.2">
      <c r="A50" s="248"/>
      <c r="B50" s="234" t="s">
        <v>219</v>
      </c>
      <c r="C50" s="99"/>
      <c r="D50" s="104"/>
      <c r="E50" s="104"/>
      <c r="F50" s="104"/>
      <c r="G50" s="104"/>
      <c r="H50" s="104"/>
      <c r="I50" s="104"/>
      <c r="J50" s="104"/>
    </row>
    <row r="51" spans="1:13" ht="25.5" customHeight="1" thickBot="1" x14ac:dyDescent="0.25">
      <c r="A51" s="249"/>
      <c r="B51" s="233" t="s">
        <v>294</v>
      </c>
      <c r="C51" s="115"/>
      <c r="D51" s="104"/>
      <c r="E51" s="104"/>
      <c r="F51" s="104"/>
      <c r="G51" s="104"/>
      <c r="H51" s="104"/>
      <c r="I51" s="104"/>
      <c r="J51" s="104"/>
    </row>
    <row r="52" spans="1:13" ht="25.5" customHeight="1" thickBot="1" x14ac:dyDescent="0.25">
      <c r="A52" s="250"/>
      <c r="B52" s="240" t="s">
        <v>472</v>
      </c>
      <c r="C52" s="115"/>
      <c r="D52" s="117">
        <v>300</v>
      </c>
      <c r="E52" s="118">
        <v>341.86500000000001</v>
      </c>
      <c r="F52" s="407">
        <f>E52*$F$13+E52</f>
        <v>365.79554999999999</v>
      </c>
      <c r="G52" s="118">
        <f>F52*$G$13+F52</f>
        <v>389.93805629999997</v>
      </c>
      <c r="H52" s="118">
        <f t="shared" ref="H52" si="9">G52*$H$13+G52</f>
        <v>415.28402995949995</v>
      </c>
      <c r="I52" s="118">
        <f t="shared" ref="I52" si="10">H52*$I$13+H52</f>
        <v>439.78578772711046</v>
      </c>
      <c r="J52" s="118">
        <f t="shared" ref="J52" si="11">I52*$J$13+I52</f>
        <v>465.2933634152829</v>
      </c>
    </row>
    <row r="53" spans="1:13" ht="25.5" customHeight="1" thickBot="1" x14ac:dyDescent="0.25">
      <c r="A53" s="250"/>
      <c r="B53" s="240" t="s">
        <v>473</v>
      </c>
      <c r="C53" s="115"/>
      <c r="D53" s="119" t="s">
        <v>389</v>
      </c>
      <c r="E53" s="119" t="s">
        <v>389</v>
      </c>
      <c r="F53" s="119" t="s">
        <v>389</v>
      </c>
      <c r="G53" s="119" t="s">
        <v>389</v>
      </c>
      <c r="H53" s="119" t="s">
        <v>389</v>
      </c>
      <c r="I53" s="119" t="s">
        <v>389</v>
      </c>
      <c r="J53" s="119" t="s">
        <v>389</v>
      </c>
    </row>
    <row r="54" spans="1:13" ht="43.15" customHeight="1" thickBot="1" x14ac:dyDescent="0.25">
      <c r="A54" s="250"/>
      <c r="B54" s="240" t="s">
        <v>471</v>
      </c>
      <c r="C54" s="115"/>
      <c r="D54" s="120">
        <v>26.5</v>
      </c>
      <c r="E54" s="118">
        <v>32.014400000000002</v>
      </c>
      <c r="F54" s="407">
        <f>E54*$F$13+E54</f>
        <v>34.255408000000003</v>
      </c>
      <c r="G54" s="118">
        <f>F54*$G$13+F54</f>
        <v>36.516264928000005</v>
      </c>
      <c r="H54" s="231">
        <f t="shared" ref="H54" si="12">G54*$H$13+G54</f>
        <v>38.889822148320007</v>
      </c>
      <c r="I54" s="231">
        <f t="shared" ref="I54" si="13">H54*$I$13+H54</f>
        <v>41.184321655070889</v>
      </c>
      <c r="J54" s="231">
        <f t="shared" ref="J54" si="14">I54*$J$13+I54</f>
        <v>43.573012311065</v>
      </c>
    </row>
    <row r="55" spans="1:13" ht="43.15" customHeight="1" thickBot="1" x14ac:dyDescent="0.25">
      <c r="A55" s="250"/>
      <c r="B55" s="243" t="s">
        <v>552</v>
      </c>
      <c r="C55" s="115"/>
      <c r="D55" s="121" t="s">
        <v>550</v>
      </c>
      <c r="E55" s="121" t="s">
        <v>550</v>
      </c>
      <c r="F55" s="121" t="s">
        <v>550</v>
      </c>
      <c r="G55" s="121" t="s">
        <v>550</v>
      </c>
      <c r="H55" s="121" t="s">
        <v>550</v>
      </c>
      <c r="I55" s="121" t="s">
        <v>550</v>
      </c>
      <c r="J55" s="121" t="s">
        <v>550</v>
      </c>
    </row>
    <row r="56" spans="1:13" ht="25.5" customHeight="1" thickBot="1" x14ac:dyDescent="0.25">
      <c r="A56" s="250"/>
      <c r="B56" s="240" t="s">
        <v>549</v>
      </c>
      <c r="C56" s="115"/>
      <c r="D56" s="121" t="s">
        <v>550</v>
      </c>
      <c r="E56" s="121" t="s">
        <v>550</v>
      </c>
      <c r="F56" s="121" t="s">
        <v>550</v>
      </c>
      <c r="G56" s="121" t="s">
        <v>550</v>
      </c>
      <c r="H56" s="121" t="s">
        <v>550</v>
      </c>
      <c r="I56" s="121" t="s">
        <v>550</v>
      </c>
      <c r="J56" s="121" t="s">
        <v>550</v>
      </c>
    </row>
    <row r="57" spans="1:13" ht="25.5" customHeight="1" thickBot="1" x14ac:dyDescent="0.25">
      <c r="A57" s="250"/>
      <c r="B57" s="242" t="s">
        <v>223</v>
      </c>
      <c r="C57" s="115" t="s">
        <v>224</v>
      </c>
      <c r="D57" s="122" t="s">
        <v>569</v>
      </c>
      <c r="E57" s="122" t="s">
        <v>571</v>
      </c>
      <c r="F57" s="122">
        <v>170.24</v>
      </c>
      <c r="G57" s="118">
        <f t="shared" ref="G57:G67" si="15">F57*$G$13+F57</f>
        <v>181.47584000000001</v>
      </c>
      <c r="H57" s="118">
        <f t="shared" ref="H57:H67" si="16">G57*$H$13+G57</f>
        <v>193.2717696</v>
      </c>
      <c r="I57" s="118">
        <f t="shared" ref="I57:I67" si="17">H57*$I$13+H57</f>
        <v>204.6748040064</v>
      </c>
      <c r="J57" s="118">
        <f t="shared" ref="J57:J67" si="18">I57*$J$13+I57</f>
        <v>216.54594263877121</v>
      </c>
      <c r="K57" s="113"/>
      <c r="L57" s="123"/>
      <c r="M57" s="113"/>
    </row>
    <row r="58" spans="1:13" ht="25.5" customHeight="1" thickBot="1" x14ac:dyDescent="0.25">
      <c r="A58" s="250"/>
      <c r="B58" s="242" t="s">
        <v>225</v>
      </c>
      <c r="C58" s="254">
        <v>74.8</v>
      </c>
      <c r="D58" s="122">
        <v>106</v>
      </c>
      <c r="E58" s="118">
        <v>128.03620000000001</v>
      </c>
      <c r="F58" s="407">
        <f t="shared" ref="F58:F67" si="19">E58*$F$13+E58</f>
        <v>136.99873400000001</v>
      </c>
      <c r="G58" s="118">
        <f t="shared" si="15"/>
        <v>146.04065044400002</v>
      </c>
      <c r="H58" s="118">
        <f t="shared" si="16"/>
        <v>155.53329272286001</v>
      </c>
      <c r="I58" s="118">
        <f t="shared" si="17"/>
        <v>164.70975699350876</v>
      </c>
      <c r="J58" s="118">
        <f t="shared" si="18"/>
        <v>174.26292289913226</v>
      </c>
      <c r="K58" s="113"/>
      <c r="L58" s="123"/>
      <c r="M58" s="113"/>
    </row>
    <row r="59" spans="1:13" ht="25.5" customHeight="1" thickBot="1" x14ac:dyDescent="0.25">
      <c r="A59" s="250"/>
      <c r="B59" s="242" t="s">
        <v>226</v>
      </c>
      <c r="C59" s="124">
        <v>151.80000000000001</v>
      </c>
      <c r="D59" s="122">
        <v>216</v>
      </c>
      <c r="E59" s="118">
        <v>260.95999999999998</v>
      </c>
      <c r="F59" s="407">
        <f t="shared" si="19"/>
        <v>279.22719999999998</v>
      </c>
      <c r="G59" s="118">
        <f t="shared" si="15"/>
        <v>297.65619519999996</v>
      </c>
      <c r="H59" s="118">
        <f t="shared" si="16"/>
        <v>317.00384788799994</v>
      </c>
      <c r="I59" s="118">
        <f t="shared" si="17"/>
        <v>335.70707491339192</v>
      </c>
      <c r="J59" s="118">
        <f t="shared" si="18"/>
        <v>355.17808525836864</v>
      </c>
      <c r="K59" s="113"/>
      <c r="L59" s="113"/>
      <c r="M59" s="113"/>
    </row>
    <row r="60" spans="1:13" ht="25.5" customHeight="1" thickBot="1" x14ac:dyDescent="0.25">
      <c r="A60" s="250"/>
      <c r="B60" s="242" t="s">
        <v>227</v>
      </c>
      <c r="C60" s="124">
        <v>15.4</v>
      </c>
      <c r="D60" s="122">
        <v>21.9</v>
      </c>
      <c r="E60" s="118">
        <v>26.44</v>
      </c>
      <c r="F60" s="407">
        <f t="shared" si="19"/>
        <v>28.290800000000001</v>
      </c>
      <c r="G60" s="118">
        <f t="shared" si="15"/>
        <v>30.157992800000002</v>
      </c>
      <c r="H60" s="118">
        <f t="shared" si="16"/>
        <v>32.118262332</v>
      </c>
      <c r="I60" s="118">
        <f t="shared" si="17"/>
        <v>34.013239809588001</v>
      </c>
      <c r="J60" s="118">
        <f t="shared" si="18"/>
        <v>35.986007718544101</v>
      </c>
      <c r="K60" s="113"/>
      <c r="L60" s="123"/>
      <c r="M60" s="113"/>
    </row>
    <row r="61" spans="1:13" ht="25.5" customHeight="1" thickBot="1" x14ac:dyDescent="0.25">
      <c r="A61" s="250"/>
      <c r="B61" s="242" t="s">
        <v>228</v>
      </c>
      <c r="C61" s="124">
        <v>8.8000000000000007</v>
      </c>
      <c r="D61" s="122">
        <v>12.5</v>
      </c>
      <c r="E61" s="118">
        <v>15.15</v>
      </c>
      <c r="F61" s="407">
        <f t="shared" si="19"/>
        <v>16.2105</v>
      </c>
      <c r="G61" s="118">
        <f t="shared" si="15"/>
        <v>17.280393</v>
      </c>
      <c r="H61" s="118">
        <f t="shared" si="16"/>
        <v>18.403618545</v>
      </c>
      <c r="I61" s="118">
        <f t="shared" si="17"/>
        <v>19.489432039155002</v>
      </c>
      <c r="J61" s="118">
        <f t="shared" si="18"/>
        <v>20.619819097425992</v>
      </c>
      <c r="K61" s="113"/>
      <c r="L61" s="123"/>
      <c r="M61" s="113"/>
    </row>
    <row r="62" spans="1:13" ht="40.9" customHeight="1" thickBot="1" x14ac:dyDescent="0.25">
      <c r="A62" s="250"/>
      <c r="B62" s="255" t="s">
        <v>551</v>
      </c>
      <c r="C62" s="124"/>
      <c r="D62" s="122">
        <v>265</v>
      </c>
      <c r="E62" s="118">
        <v>320.12</v>
      </c>
      <c r="F62" s="407">
        <f t="shared" si="19"/>
        <v>342.52840000000003</v>
      </c>
      <c r="G62" s="118">
        <f t="shared" si="15"/>
        <v>365.13527440000001</v>
      </c>
      <c r="H62" s="118">
        <f t="shared" si="16"/>
        <v>388.86906723600003</v>
      </c>
      <c r="I62" s="118">
        <f t="shared" si="17"/>
        <v>411.81234220292401</v>
      </c>
      <c r="J62" s="118">
        <f t="shared" si="18"/>
        <v>435.69745805069363</v>
      </c>
      <c r="K62" s="113"/>
      <c r="L62" s="123"/>
      <c r="M62" s="113"/>
    </row>
    <row r="63" spans="1:13" ht="25.5" customHeight="1" thickBot="1" x14ac:dyDescent="0.25">
      <c r="A63" s="250"/>
      <c r="B63" s="242" t="s">
        <v>573</v>
      </c>
      <c r="C63" s="124">
        <v>75</v>
      </c>
      <c r="D63" s="122">
        <v>97</v>
      </c>
      <c r="E63" s="118">
        <v>117.14</v>
      </c>
      <c r="F63" s="407">
        <f t="shared" si="19"/>
        <v>125.3398</v>
      </c>
      <c r="G63" s="118">
        <f t="shared" si="15"/>
        <v>133.6122268</v>
      </c>
      <c r="H63" s="118">
        <f t="shared" si="16"/>
        <v>142.29702154200001</v>
      </c>
      <c r="I63" s="118">
        <f t="shared" si="17"/>
        <v>150.69254581297801</v>
      </c>
      <c r="J63" s="118">
        <f t="shared" si="18"/>
        <v>159.43271347013075</v>
      </c>
      <c r="K63" s="113"/>
      <c r="L63" s="113"/>
      <c r="M63" s="113"/>
    </row>
    <row r="64" spans="1:13" ht="25.5" customHeight="1" thickBot="1" x14ac:dyDescent="0.25">
      <c r="A64" s="250"/>
      <c r="B64" s="242" t="s">
        <v>574</v>
      </c>
      <c r="C64" s="124">
        <v>75</v>
      </c>
      <c r="D64" s="122">
        <v>0</v>
      </c>
      <c r="E64" s="118">
        <v>284.89</v>
      </c>
      <c r="F64" s="407">
        <f t="shared" si="19"/>
        <v>304.83229999999998</v>
      </c>
      <c r="G64" s="118">
        <f t="shared" si="15"/>
        <v>324.95123179999996</v>
      </c>
      <c r="H64" s="118">
        <f t="shared" si="16"/>
        <v>346.07306186699998</v>
      </c>
      <c r="I64" s="118">
        <f t="shared" si="17"/>
        <v>366.49137251715297</v>
      </c>
      <c r="J64" s="118">
        <f t="shared" si="18"/>
        <v>387.74787212314783</v>
      </c>
      <c r="K64" s="113"/>
      <c r="L64" s="113"/>
      <c r="M64" s="113"/>
    </row>
    <row r="65" spans="1:13" ht="25.5" customHeight="1" thickBot="1" x14ac:dyDescent="0.25">
      <c r="A65" s="250"/>
      <c r="B65" s="242" t="s">
        <v>229</v>
      </c>
      <c r="C65" s="124">
        <v>517</v>
      </c>
      <c r="D65" s="122">
        <v>735.6</v>
      </c>
      <c r="E65" s="118">
        <v>888.51</v>
      </c>
      <c r="F65" s="407">
        <f t="shared" si="19"/>
        <v>950.70569999999998</v>
      </c>
      <c r="G65" s="118">
        <f t="shared" si="15"/>
        <v>1013.4522762</v>
      </c>
      <c r="H65" s="118">
        <f t="shared" si="16"/>
        <v>1079.3266741530001</v>
      </c>
      <c r="I65" s="118">
        <f t="shared" si="17"/>
        <v>1143.0069479280271</v>
      </c>
      <c r="J65" s="118">
        <f t="shared" si="18"/>
        <v>1209.3013509078528</v>
      </c>
      <c r="K65" s="113"/>
      <c r="L65" s="123"/>
      <c r="M65" s="113"/>
    </row>
    <row r="66" spans="1:13" ht="25.5" customHeight="1" thickBot="1" x14ac:dyDescent="0.25">
      <c r="A66" s="250"/>
      <c r="B66" s="242" t="s">
        <v>230</v>
      </c>
      <c r="C66" s="124">
        <v>0.5</v>
      </c>
      <c r="D66" s="122">
        <v>0.85</v>
      </c>
      <c r="E66" s="118">
        <v>1.03</v>
      </c>
      <c r="F66" s="407">
        <f t="shared" si="19"/>
        <v>1.1021000000000001</v>
      </c>
      <c r="G66" s="118">
        <f t="shared" si="15"/>
        <v>1.1748386000000002</v>
      </c>
      <c r="H66" s="118">
        <f t="shared" si="16"/>
        <v>1.2512031090000002</v>
      </c>
      <c r="I66" s="118">
        <f t="shared" si="17"/>
        <v>1.3250240924310002</v>
      </c>
      <c r="J66" s="118">
        <f t="shared" si="18"/>
        <v>1.4018754897919983</v>
      </c>
      <c r="K66" s="113"/>
      <c r="L66" s="123"/>
      <c r="M66" s="113"/>
    </row>
    <row r="67" spans="1:13" ht="25.5" customHeight="1" thickBot="1" x14ac:dyDescent="0.25">
      <c r="A67" s="250"/>
      <c r="B67" s="242" t="s">
        <v>231</v>
      </c>
      <c r="C67" s="125">
        <v>30</v>
      </c>
      <c r="D67" s="122">
        <v>42.6</v>
      </c>
      <c r="E67" s="118">
        <v>51.51</v>
      </c>
      <c r="F67" s="407">
        <f t="shared" si="19"/>
        <v>55.115699999999997</v>
      </c>
      <c r="G67" s="118">
        <f t="shared" si="15"/>
        <v>58.7533362</v>
      </c>
      <c r="H67" s="118">
        <f t="shared" si="16"/>
        <v>62.572303052999999</v>
      </c>
      <c r="I67" s="118">
        <f t="shared" si="17"/>
        <v>66.264068933126993</v>
      </c>
      <c r="J67" s="118">
        <f t="shared" si="18"/>
        <v>70.107384931248362</v>
      </c>
      <c r="K67" s="113"/>
      <c r="L67" s="113"/>
      <c r="M67" s="113"/>
    </row>
    <row r="68" spans="1:13" ht="30" customHeight="1" x14ac:dyDescent="0.25">
      <c r="B68" s="126" t="s">
        <v>214</v>
      </c>
    </row>
  </sheetData>
  <mergeCells count="4">
    <mergeCell ref="B11:B13"/>
    <mergeCell ref="B3:J3"/>
    <mergeCell ref="A10:J10"/>
    <mergeCell ref="A1:J1"/>
  </mergeCells>
  <phoneticPr fontId="4" type="noConversion"/>
  <printOptions horizontalCentered="1"/>
  <pageMargins left="0.25" right="0.25" top="0.75" bottom="0.75" header="0.3" footer="0.3"/>
  <pageSetup paperSize="9" scale="47" firstPageNumber="9" fitToHeight="0" orientation="portrait" useFirstPageNumber="1" r:id="rId1"/>
  <headerFooter alignWithMargins="0">
    <oddHeader>&amp;C&amp;P</oddHeader>
    <oddFooter>&amp;CAdopted 31 March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7"/>
  <sheetViews>
    <sheetView view="pageBreakPreview" zoomScale="70" zoomScaleNormal="100" zoomScaleSheetLayoutView="70" workbookViewId="0">
      <selection activeCell="H4" sqref="H4"/>
    </sheetView>
  </sheetViews>
  <sheetFormatPr defaultRowHeight="14.25" x14ac:dyDescent="0.2"/>
  <cols>
    <col min="1" max="1" width="46" style="4" customWidth="1"/>
    <col min="2" max="2" width="17.5" style="4" hidden="1" customWidth="1"/>
    <col min="3" max="3" width="17.875" style="196" hidden="1" customWidth="1"/>
    <col min="4" max="5" width="24.75" style="196" hidden="1" customWidth="1"/>
    <col min="6" max="6" width="24.625" style="4" hidden="1" customWidth="1"/>
    <col min="7" max="10" width="25.625" style="4" customWidth="1"/>
    <col min="11" max="16384" width="9" style="4"/>
  </cols>
  <sheetData>
    <row r="1" spans="1:10" ht="15.75" x14ac:dyDescent="0.2">
      <c r="A1" s="770" t="s">
        <v>839</v>
      </c>
      <c r="B1" s="770"/>
      <c r="C1" s="770"/>
      <c r="D1" s="770"/>
      <c r="E1" s="770"/>
      <c r="F1" s="770"/>
      <c r="G1" s="770"/>
      <c r="H1" s="770"/>
      <c r="I1" s="770"/>
    </row>
    <row r="2" spans="1:10" ht="15" thickBot="1" x14ac:dyDescent="0.25"/>
    <row r="3" spans="1:10" ht="30" x14ac:dyDescent="0.2">
      <c r="A3" s="767" t="s">
        <v>238</v>
      </c>
      <c r="B3" s="197" t="s">
        <v>217</v>
      </c>
      <c r="C3" s="58" t="s">
        <v>237</v>
      </c>
      <c r="D3" s="58" t="s">
        <v>237</v>
      </c>
      <c r="E3" s="58" t="s">
        <v>237</v>
      </c>
      <c r="F3" s="58" t="s">
        <v>237</v>
      </c>
      <c r="G3" s="58" t="s">
        <v>237</v>
      </c>
      <c r="H3" s="58" t="s">
        <v>937</v>
      </c>
      <c r="I3" s="58" t="s">
        <v>802</v>
      </c>
      <c r="J3" s="58" t="s">
        <v>802</v>
      </c>
    </row>
    <row r="4" spans="1:10" ht="15" x14ac:dyDescent="0.2">
      <c r="A4" s="768"/>
      <c r="B4" s="198" t="s">
        <v>218</v>
      </c>
      <c r="C4" s="75" t="s">
        <v>555</v>
      </c>
      <c r="D4" s="75" t="s">
        <v>557</v>
      </c>
      <c r="E4" s="75" t="s">
        <v>570</v>
      </c>
      <c r="F4" s="75" t="s">
        <v>599</v>
      </c>
      <c r="G4" s="75" t="s">
        <v>761</v>
      </c>
      <c r="H4" s="75" t="s">
        <v>780</v>
      </c>
      <c r="I4" s="75" t="s">
        <v>808</v>
      </c>
      <c r="J4" s="75" t="s">
        <v>921</v>
      </c>
    </row>
    <row r="5" spans="1:10" ht="15.75" thickBot="1" x14ac:dyDescent="0.25">
      <c r="A5" s="769"/>
      <c r="B5" s="199">
        <v>0.1</v>
      </c>
      <c r="C5" s="60">
        <v>0.06</v>
      </c>
      <c r="D5" s="60">
        <v>0.06</v>
      </c>
      <c r="E5" s="128">
        <v>5.6000000000000001E-2</v>
      </c>
      <c r="F5" s="381">
        <v>0.06</v>
      </c>
      <c r="G5" s="128">
        <v>6.6000000000000003E-2</v>
      </c>
      <c r="H5" s="128">
        <v>6.5000000000000002E-2</v>
      </c>
      <c r="I5" s="128">
        <v>5.8999999999999997E-2</v>
      </c>
      <c r="J5" s="128">
        <v>5.8000000000000003E-2</v>
      </c>
    </row>
    <row r="6" spans="1:10" x14ac:dyDescent="0.2">
      <c r="A6" s="200"/>
      <c r="B6" s="201"/>
      <c r="C6" s="202"/>
      <c r="D6" s="203"/>
      <c r="E6" s="203"/>
      <c r="F6" s="204"/>
      <c r="G6" s="204"/>
      <c r="H6" s="204"/>
      <c r="I6" s="204"/>
      <c r="J6" s="204"/>
    </row>
    <row r="7" spans="1:10" ht="15" x14ac:dyDescent="0.2">
      <c r="A7" s="200" t="s">
        <v>232</v>
      </c>
      <c r="B7" s="205">
        <v>132</v>
      </c>
      <c r="C7" s="206">
        <v>176.1</v>
      </c>
      <c r="D7" s="59">
        <v>197.9</v>
      </c>
      <c r="E7" s="59">
        <f>ROUND(D7*$E$5+D7,1)</f>
        <v>209</v>
      </c>
      <c r="F7" s="59">
        <f>ROUND(E7*$F$5+E7,1)</f>
        <v>221.5</v>
      </c>
      <c r="G7" s="59">
        <f>ROUND(F7*$G$5+F7,1)</f>
        <v>236.1</v>
      </c>
      <c r="H7" s="59">
        <f>ROUND(G7*$H$5+G7,1)</f>
        <v>251.4</v>
      </c>
      <c r="I7" s="59">
        <f>ROUND(H7*$I$5+H7,1)</f>
        <v>266.2</v>
      </c>
      <c r="J7" s="59">
        <f>ROUND(I7*$J$5+I7,1)</f>
        <v>281.60000000000002</v>
      </c>
    </row>
    <row r="8" spans="1:10" ht="15.75" thickBot="1" x14ac:dyDescent="0.25">
      <c r="A8" s="207"/>
      <c r="B8" s="208"/>
      <c r="C8" s="73"/>
      <c r="D8" s="209"/>
      <c r="E8" s="210"/>
      <c r="F8" s="62"/>
      <c r="G8" s="62"/>
      <c r="H8" s="62"/>
      <c r="I8" s="62"/>
      <c r="J8" s="62"/>
    </row>
    <row r="9" spans="1:10" ht="15" x14ac:dyDescent="0.2">
      <c r="A9" s="211" t="s">
        <v>233</v>
      </c>
      <c r="B9" s="201"/>
      <c r="C9" s="212"/>
      <c r="D9" s="213"/>
      <c r="E9" s="214"/>
      <c r="F9" s="59"/>
      <c r="G9" s="59"/>
      <c r="H9" s="59"/>
      <c r="I9" s="59"/>
      <c r="J9" s="59"/>
    </row>
    <row r="10" spans="1:10" ht="15" x14ac:dyDescent="0.2">
      <c r="A10" s="200"/>
      <c r="B10" s="201"/>
      <c r="C10" s="206"/>
      <c r="D10" s="215"/>
      <c r="E10" s="216"/>
      <c r="F10" s="59"/>
      <c r="G10" s="59"/>
      <c r="H10" s="59"/>
      <c r="I10" s="59"/>
      <c r="J10" s="59"/>
    </row>
    <row r="11" spans="1:10" ht="15" x14ac:dyDescent="0.2">
      <c r="A11" s="200" t="s">
        <v>234</v>
      </c>
      <c r="B11" s="205">
        <v>0.77</v>
      </c>
      <c r="C11" s="206">
        <v>1</v>
      </c>
      <c r="D11" s="59">
        <v>1.2</v>
      </c>
      <c r="E11" s="59">
        <f>ROUND(D11*$E$5+D11,1)</f>
        <v>1.3</v>
      </c>
      <c r="F11" s="59">
        <f>ROUND(E11*$F$5+E11,1)</f>
        <v>1.4</v>
      </c>
      <c r="G11" s="59">
        <f>ROUND(F11*$G$5+F11,1)</f>
        <v>1.5</v>
      </c>
      <c r="H11" s="59">
        <f t="shared" ref="H11:H12" si="0">ROUND(G11*$H$5+G11,1)</f>
        <v>1.6</v>
      </c>
      <c r="I11" s="59">
        <f t="shared" ref="I11:I12" si="1">ROUND(H11*$I$5+H11,1)</f>
        <v>1.7</v>
      </c>
      <c r="J11" s="59">
        <f t="shared" ref="J11:J12" si="2">ROUND(I11*$J$5+I11,1)</f>
        <v>1.8</v>
      </c>
    </row>
    <row r="12" spans="1:10" ht="15" x14ac:dyDescent="0.2">
      <c r="A12" s="200" t="s">
        <v>235</v>
      </c>
      <c r="B12" s="205">
        <v>1.21</v>
      </c>
      <c r="C12" s="206">
        <v>1.6</v>
      </c>
      <c r="D12" s="59">
        <v>1.8</v>
      </c>
      <c r="E12" s="59">
        <f>ROUND(D12*$E$5+D12,1)</f>
        <v>1.9</v>
      </c>
      <c r="F12" s="59">
        <f>ROUND(E12*$F$5+E12,1)</f>
        <v>2</v>
      </c>
      <c r="G12" s="59">
        <f>ROUND(F12*$G$5+F12,1)</f>
        <v>2.1</v>
      </c>
      <c r="H12" s="59">
        <f t="shared" si="0"/>
        <v>2.2000000000000002</v>
      </c>
      <c r="I12" s="59">
        <f t="shared" si="1"/>
        <v>2.2999999999999998</v>
      </c>
      <c r="J12" s="59">
        <f t="shared" si="2"/>
        <v>2.4</v>
      </c>
    </row>
    <row r="13" spans="1:10" ht="15.75" thickBot="1" x14ac:dyDescent="0.25">
      <c r="A13" s="207"/>
      <c r="B13" s="208"/>
      <c r="C13" s="73"/>
      <c r="D13" s="209"/>
      <c r="E13" s="210"/>
      <c r="F13" s="62"/>
      <c r="G13" s="62"/>
      <c r="H13" s="62"/>
      <c r="I13" s="62"/>
      <c r="J13" s="62"/>
    </row>
    <row r="14" spans="1:10" ht="15" x14ac:dyDescent="0.2">
      <c r="A14" s="211" t="s">
        <v>236</v>
      </c>
      <c r="B14" s="201"/>
      <c r="C14" s="212"/>
      <c r="D14" s="213"/>
      <c r="E14" s="214"/>
      <c r="F14" s="59"/>
      <c r="G14" s="59"/>
      <c r="H14" s="59"/>
      <c r="I14" s="59"/>
      <c r="J14" s="59"/>
    </row>
    <row r="15" spans="1:10" ht="15" x14ac:dyDescent="0.2">
      <c r="A15" s="200"/>
      <c r="B15" s="201"/>
      <c r="C15" s="206"/>
      <c r="D15" s="215"/>
      <c r="E15" s="216"/>
      <c r="F15" s="59"/>
      <c r="G15" s="59"/>
      <c r="H15" s="59"/>
      <c r="I15" s="59"/>
      <c r="J15" s="59"/>
    </row>
    <row r="16" spans="1:10" ht="15.75" thickBot="1" x14ac:dyDescent="0.25">
      <c r="A16" s="207" t="s">
        <v>296</v>
      </c>
      <c r="B16" s="217">
        <v>17.600000000000001</v>
      </c>
      <c r="C16" s="73">
        <v>23.4</v>
      </c>
      <c r="D16" s="59">
        <v>26.3</v>
      </c>
      <c r="E16" s="59">
        <f>ROUND(D16*$E$5+D16,1)</f>
        <v>27.8</v>
      </c>
      <c r="F16" s="62">
        <f>ROUND(E16*$F$5+E16,1)</f>
        <v>29.5</v>
      </c>
      <c r="G16" s="62">
        <f>ROUND(F16*$G$5+F16,1)</f>
        <v>31.4</v>
      </c>
      <c r="H16" s="62">
        <f>ROUND(G16*$H$5+G16,1)</f>
        <v>33.4</v>
      </c>
      <c r="I16" s="62">
        <f>ROUND(H16*$I$5+H16,1)</f>
        <v>35.4</v>
      </c>
      <c r="J16" s="62">
        <f>ROUND(I16*$J$5+I16,1)</f>
        <v>37.5</v>
      </c>
    </row>
    <row r="17" spans="1:10" ht="15" x14ac:dyDescent="0.2">
      <c r="A17" s="218"/>
      <c r="B17" s="219"/>
      <c r="C17" s="212"/>
      <c r="D17" s="213"/>
      <c r="E17" s="214"/>
      <c r="F17" s="59"/>
      <c r="G17" s="59"/>
      <c r="H17" s="59"/>
      <c r="I17" s="59"/>
      <c r="J17" s="59"/>
    </row>
    <row r="18" spans="1:10" ht="15" x14ac:dyDescent="0.2">
      <c r="A18" s="211" t="s">
        <v>456</v>
      </c>
      <c r="B18" s="1"/>
      <c r="C18" s="206"/>
      <c r="D18" s="215"/>
      <c r="E18" s="216"/>
      <c r="F18" s="59"/>
      <c r="G18" s="59"/>
      <c r="H18" s="59"/>
      <c r="I18" s="59"/>
      <c r="J18" s="59"/>
    </row>
    <row r="19" spans="1:10" ht="15" x14ac:dyDescent="0.2">
      <c r="A19" s="211"/>
      <c r="B19" s="1"/>
      <c r="C19" s="206"/>
      <c r="D19" s="215"/>
      <c r="E19" s="216"/>
      <c r="F19" s="59"/>
      <c r="G19" s="59"/>
      <c r="H19" s="59"/>
      <c r="I19" s="59"/>
      <c r="J19" s="59"/>
    </row>
    <row r="20" spans="1:10" ht="29.25" thickBot="1" x14ac:dyDescent="0.25">
      <c r="A20" s="207" t="s">
        <v>457</v>
      </c>
      <c r="B20" s="220"/>
      <c r="C20" s="73">
        <v>1.1000000000000001</v>
      </c>
      <c r="D20" s="62">
        <v>1.3</v>
      </c>
      <c r="E20" s="62">
        <f>ROUND(D20*$E$5+D20,1)</f>
        <v>1.4</v>
      </c>
      <c r="F20" s="62">
        <f t="shared" ref="F20:F26" si="3">ROUND(E20*$F$5+E20,1)</f>
        <v>1.5</v>
      </c>
      <c r="G20" s="62">
        <f t="shared" ref="G20:G26" si="4">ROUND(F20*$G$5+F20,1)</f>
        <v>1.6</v>
      </c>
      <c r="H20" s="62">
        <f>ROUND(G20*$H$5+G20,1)</f>
        <v>1.7</v>
      </c>
      <c r="I20" s="62">
        <f>ROUND(H20*$I$5+H20,1)</f>
        <v>1.8</v>
      </c>
      <c r="J20" s="62">
        <f>ROUND(I20*$J$5+I20,1)</f>
        <v>1.9</v>
      </c>
    </row>
    <row r="21" spans="1:10" ht="29.25" thickBot="1" x14ac:dyDescent="0.25">
      <c r="A21" s="228" t="s">
        <v>458</v>
      </c>
      <c r="B21" s="1"/>
      <c r="C21" s="73">
        <v>1.1000000000000001</v>
      </c>
      <c r="D21" s="61">
        <v>1.3</v>
      </c>
      <c r="E21" s="61">
        <f>ROUND(D21*$E$5+D21,1)</f>
        <v>1.4</v>
      </c>
      <c r="F21" s="61">
        <f t="shared" si="3"/>
        <v>1.5</v>
      </c>
      <c r="G21" s="61">
        <f t="shared" si="4"/>
        <v>1.6</v>
      </c>
      <c r="H21" s="62">
        <f>ROUND(G21*$H$5+G21,1)</f>
        <v>1.7</v>
      </c>
      <c r="I21" s="62">
        <f>ROUND(H21*$I$5+H21,1)</f>
        <v>1.8</v>
      </c>
      <c r="J21" s="62">
        <f>ROUND(I21*$J$5+I21,1)</f>
        <v>1.9</v>
      </c>
    </row>
    <row r="22" spans="1:10" ht="43.5" thickBot="1" x14ac:dyDescent="0.25">
      <c r="A22" s="228" t="s">
        <v>459</v>
      </c>
      <c r="B22" s="1"/>
      <c r="C22" s="73">
        <v>0.5</v>
      </c>
      <c r="D22" s="61">
        <f>ROUND(C22*$D$5+C22,1)</f>
        <v>0.5</v>
      </c>
      <c r="E22" s="61">
        <f>ROUND(D22*$E$5+D22,1)</f>
        <v>0.5</v>
      </c>
      <c r="F22" s="61">
        <f t="shared" si="3"/>
        <v>0.5</v>
      </c>
      <c r="G22" s="61">
        <f t="shared" si="4"/>
        <v>0.5</v>
      </c>
      <c r="H22" s="62">
        <f>ROUND(G22*$H$5+G22,1)</f>
        <v>0.5</v>
      </c>
      <c r="I22" s="62">
        <f>ROUND(H22*$I$5+H22,1)</f>
        <v>0.5</v>
      </c>
      <c r="J22" s="62">
        <f>ROUND(I22*$J$5+I22,1)</f>
        <v>0.5</v>
      </c>
    </row>
    <row r="23" spans="1:10" ht="29.25" thickBot="1" x14ac:dyDescent="0.25">
      <c r="A23" s="228" t="s">
        <v>460</v>
      </c>
      <c r="B23" s="221"/>
      <c r="C23" s="74">
        <v>42.4</v>
      </c>
      <c r="D23" s="61">
        <v>47.6</v>
      </c>
      <c r="E23" s="61">
        <f>ROUND(D23*$E$5+D23,1)</f>
        <v>50.3</v>
      </c>
      <c r="F23" s="61">
        <f t="shared" si="3"/>
        <v>53.3</v>
      </c>
      <c r="G23" s="61">
        <f t="shared" si="4"/>
        <v>56.8</v>
      </c>
      <c r="H23" s="62">
        <f t="shared" ref="H23:H26" si="5">ROUND(G23*$H$5+G23,1)</f>
        <v>60.5</v>
      </c>
      <c r="I23" s="62">
        <f t="shared" ref="I23:I26" si="6">ROUND(H23*$I$5+H23,1)</f>
        <v>64.099999999999994</v>
      </c>
      <c r="J23" s="62">
        <f t="shared" ref="J23:J26" si="7">ROUND(I23*$J$5+I23,1)</f>
        <v>67.8</v>
      </c>
    </row>
    <row r="24" spans="1:10" ht="29.25" thickBot="1" x14ac:dyDescent="0.25">
      <c r="A24" s="228" t="s">
        <v>461</v>
      </c>
      <c r="B24" s="222"/>
      <c r="C24" s="74">
        <v>15.9</v>
      </c>
      <c r="D24" s="61">
        <v>17.899999999999999</v>
      </c>
      <c r="E24" s="61">
        <f>ROUND(D24*$E$5+D24,1)</f>
        <v>18.899999999999999</v>
      </c>
      <c r="F24" s="61">
        <f t="shared" si="3"/>
        <v>20</v>
      </c>
      <c r="G24" s="61">
        <f t="shared" si="4"/>
        <v>21.3</v>
      </c>
      <c r="H24" s="62">
        <f t="shared" si="5"/>
        <v>22.7</v>
      </c>
      <c r="I24" s="62">
        <f t="shared" si="6"/>
        <v>24</v>
      </c>
      <c r="J24" s="62">
        <f t="shared" si="7"/>
        <v>25.4</v>
      </c>
    </row>
    <row r="25" spans="1:10" ht="18" customHeight="1" thickBot="1" x14ac:dyDescent="0.25">
      <c r="A25" s="228" t="s">
        <v>462</v>
      </c>
      <c r="B25" s="222"/>
      <c r="C25" s="74">
        <v>21.2</v>
      </c>
      <c r="D25" s="61">
        <v>23.9</v>
      </c>
      <c r="E25" s="61">
        <f>ROUND(D25*$D$5+D25,1)</f>
        <v>25.3</v>
      </c>
      <c r="F25" s="61">
        <f t="shared" si="3"/>
        <v>26.8</v>
      </c>
      <c r="G25" s="61">
        <f t="shared" si="4"/>
        <v>28.6</v>
      </c>
      <c r="H25" s="62">
        <f t="shared" si="5"/>
        <v>30.5</v>
      </c>
      <c r="I25" s="62">
        <f t="shared" si="6"/>
        <v>32.299999999999997</v>
      </c>
      <c r="J25" s="62">
        <f t="shared" si="7"/>
        <v>34.200000000000003</v>
      </c>
    </row>
    <row r="26" spans="1:10" ht="48.75" customHeight="1" thickBot="1" x14ac:dyDescent="0.25">
      <c r="A26" s="229" t="s">
        <v>463</v>
      </c>
      <c r="B26" s="222"/>
      <c r="C26" s="74">
        <v>15.9</v>
      </c>
      <c r="D26" s="61">
        <v>17.899999999999999</v>
      </c>
      <c r="E26" s="61">
        <f>ROUND(D26*$D$5+D26,1)</f>
        <v>19</v>
      </c>
      <c r="F26" s="61">
        <f t="shared" si="3"/>
        <v>20.100000000000001</v>
      </c>
      <c r="G26" s="61">
        <f t="shared" si="4"/>
        <v>21.4</v>
      </c>
      <c r="H26" s="62">
        <f t="shared" si="5"/>
        <v>22.8</v>
      </c>
      <c r="I26" s="62">
        <f t="shared" si="6"/>
        <v>24.1</v>
      </c>
      <c r="J26" s="62">
        <f t="shared" si="7"/>
        <v>25.5</v>
      </c>
    </row>
    <row r="27" spans="1:10" ht="15" x14ac:dyDescent="0.2">
      <c r="A27" s="230"/>
      <c r="B27" s="223"/>
      <c r="C27" s="206"/>
      <c r="D27" s="224"/>
      <c r="E27" s="225"/>
      <c r="F27" s="59"/>
      <c r="G27" s="59"/>
      <c r="H27" s="59"/>
      <c r="I27" s="59"/>
      <c r="J27" s="59"/>
    </row>
    <row r="28" spans="1:10" ht="15" x14ac:dyDescent="0.2">
      <c r="A28" s="211" t="s">
        <v>464</v>
      </c>
      <c r="B28" s="1"/>
      <c r="C28" s="206"/>
      <c r="D28" s="215"/>
      <c r="E28" s="216"/>
      <c r="F28" s="59"/>
      <c r="G28" s="59"/>
      <c r="H28" s="59"/>
      <c r="I28" s="59"/>
      <c r="J28" s="59"/>
    </row>
    <row r="29" spans="1:10" ht="15" x14ac:dyDescent="0.2">
      <c r="A29" s="211"/>
      <c r="B29" s="1"/>
      <c r="C29" s="206"/>
      <c r="D29" s="215"/>
      <c r="E29" s="216"/>
      <c r="F29" s="59"/>
      <c r="G29" s="59"/>
      <c r="H29" s="59"/>
      <c r="I29" s="59"/>
      <c r="J29" s="59"/>
    </row>
    <row r="30" spans="1:10" ht="42.75" x14ac:dyDescent="0.2">
      <c r="A30" s="200" t="s">
        <v>465</v>
      </c>
      <c r="B30" s="223"/>
      <c r="C30" s="206" t="s">
        <v>220</v>
      </c>
      <c r="D30" s="215" t="s">
        <v>220</v>
      </c>
      <c r="E30" s="216" t="s">
        <v>220</v>
      </c>
      <c r="F30" s="59"/>
      <c r="G30" s="59"/>
      <c r="H30" s="59"/>
      <c r="I30" s="59"/>
      <c r="J30" s="59"/>
    </row>
    <row r="31" spans="1:10" ht="48" customHeight="1" thickBot="1" x14ac:dyDescent="0.25">
      <c r="A31" s="207" t="s">
        <v>466</v>
      </c>
      <c r="B31" s="220"/>
      <c r="C31" s="73">
        <v>5.3</v>
      </c>
      <c r="D31" s="62">
        <v>5.9</v>
      </c>
      <c r="E31" s="62">
        <f>ROUND(D31*$D$5+D31,1)</f>
        <v>6.3</v>
      </c>
      <c r="F31" s="62">
        <f>ROUND(E31*$F$5+E31,1)</f>
        <v>6.7</v>
      </c>
      <c r="G31" s="62">
        <f>ROUND(F31*$G$5+F31,1)</f>
        <v>7.1</v>
      </c>
      <c r="H31" s="62">
        <f>ROUND(G31*$H$5+G31,1)</f>
        <v>7.6</v>
      </c>
      <c r="I31" s="62">
        <f>ROUND(H31*$I$5+H31,1)</f>
        <v>8</v>
      </c>
      <c r="J31" s="62">
        <f>ROUND(I31*$J$5+I31,1)</f>
        <v>8.5</v>
      </c>
    </row>
    <row r="32" spans="1:10" ht="42" customHeight="1" thickBot="1" x14ac:dyDescent="0.25">
      <c r="A32" s="228" t="s">
        <v>467</v>
      </c>
      <c r="B32" s="226"/>
      <c r="C32" s="74">
        <v>5.3</v>
      </c>
      <c r="D32" s="61">
        <v>5.9</v>
      </c>
      <c r="E32" s="61">
        <f>ROUND(D32*$D$5+D32,1)</f>
        <v>6.3</v>
      </c>
      <c r="F32" s="61">
        <f>ROUND(E32*$F$5+E32,1)</f>
        <v>6.7</v>
      </c>
      <c r="G32" s="61">
        <f>ROUND(F32*$G$5+F32,1)</f>
        <v>7.1</v>
      </c>
      <c r="H32" s="62">
        <f t="shared" ref="H32:H35" si="8">ROUND(G32*$H$5+G32,1)</f>
        <v>7.6</v>
      </c>
      <c r="I32" s="62">
        <f t="shared" ref="I32:I35" si="9">ROUND(H32*$I$5+H32,1)</f>
        <v>8</v>
      </c>
      <c r="J32" s="62">
        <f t="shared" ref="J32:J35" si="10">ROUND(I32*$J$5+I32,1)</f>
        <v>8.5</v>
      </c>
    </row>
    <row r="33" spans="1:10" ht="15.75" thickBot="1" x14ac:dyDescent="0.25">
      <c r="A33" s="228" t="s">
        <v>468</v>
      </c>
      <c r="B33" s="226"/>
      <c r="C33" s="74">
        <v>1.1000000000000001</v>
      </c>
      <c r="D33" s="61">
        <v>1.3</v>
      </c>
      <c r="E33" s="61">
        <f>ROUND(D33*$D$5+D33,1)</f>
        <v>1.4</v>
      </c>
      <c r="F33" s="61">
        <f>ROUND(E33*$F$5+E33,1)</f>
        <v>1.5</v>
      </c>
      <c r="G33" s="61">
        <f>ROUND(F33*$G$5+F33,1)</f>
        <v>1.6</v>
      </c>
      <c r="H33" s="62">
        <f t="shared" si="8"/>
        <v>1.7</v>
      </c>
      <c r="I33" s="62">
        <f t="shared" si="9"/>
        <v>1.8</v>
      </c>
      <c r="J33" s="62">
        <f t="shared" si="10"/>
        <v>1.9</v>
      </c>
    </row>
    <row r="34" spans="1:10" ht="15.75" thickBot="1" x14ac:dyDescent="0.25">
      <c r="A34" s="228" t="s">
        <v>469</v>
      </c>
      <c r="B34" s="226"/>
      <c r="C34" s="74">
        <v>5.3</v>
      </c>
      <c r="D34" s="61">
        <v>5.9</v>
      </c>
      <c r="E34" s="61">
        <f>ROUND(D34*$D$5+D34,1)</f>
        <v>6.3</v>
      </c>
      <c r="F34" s="61">
        <f>ROUND(E34*$F$5+E34,1)</f>
        <v>6.7</v>
      </c>
      <c r="G34" s="61">
        <f>ROUND(F34*$G$5+F34,1)</f>
        <v>7.1</v>
      </c>
      <c r="H34" s="62">
        <f t="shared" si="8"/>
        <v>7.6</v>
      </c>
      <c r="I34" s="62">
        <f t="shared" si="9"/>
        <v>8</v>
      </c>
      <c r="J34" s="62">
        <f t="shared" si="10"/>
        <v>8.5</v>
      </c>
    </row>
    <row r="35" spans="1:10" ht="15.75" thickBot="1" x14ac:dyDescent="0.25">
      <c r="A35" s="228" t="s">
        <v>470</v>
      </c>
      <c r="B35" s="226"/>
      <c r="C35" s="74">
        <v>3.2</v>
      </c>
      <c r="D35" s="61">
        <v>3.6</v>
      </c>
      <c r="E35" s="61">
        <f>ROUND(D35*$D$5+D35,1)</f>
        <v>3.8</v>
      </c>
      <c r="F35" s="61">
        <f>ROUND(E35*$F$5+E35,1)</f>
        <v>4</v>
      </c>
      <c r="G35" s="61">
        <f>ROUND(F35*$G$5+F35,1)</f>
        <v>4.3</v>
      </c>
      <c r="H35" s="62">
        <f t="shared" si="8"/>
        <v>4.5999999999999996</v>
      </c>
      <c r="I35" s="62">
        <f t="shared" si="9"/>
        <v>4.9000000000000004</v>
      </c>
      <c r="J35" s="62">
        <f t="shared" si="10"/>
        <v>5.2</v>
      </c>
    </row>
    <row r="36" spans="1:10" x14ac:dyDescent="0.2">
      <c r="A36" s="227"/>
    </row>
    <row r="37" spans="1:10" ht="22.5" customHeight="1" x14ac:dyDescent="0.2">
      <c r="A37" s="8" t="s">
        <v>256</v>
      </c>
    </row>
  </sheetData>
  <mergeCells count="2">
    <mergeCell ref="A3:A5"/>
    <mergeCell ref="A1:I1"/>
  </mergeCells>
  <phoneticPr fontId="4" type="noConversion"/>
  <printOptions horizontalCentered="1"/>
  <pageMargins left="0.25" right="0.25" top="0.75" bottom="0.75" header="0.3" footer="0.3"/>
  <pageSetup paperSize="9" scale="61" firstPageNumber="9" fitToHeight="0" orientation="portrait" useFirstPageNumber="1" r:id="rId1"/>
  <headerFooter alignWithMargins="0">
    <oddHeader>&amp;C&amp;P</oddHeader>
    <oddFooter>&amp;CAdopted 31 March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38"/>
  <sheetViews>
    <sheetView tabSelected="1" view="pageBreakPreview" topLeftCell="A86" zoomScale="60" zoomScaleNormal="60" zoomScalePageLayoutView="20" workbookViewId="0">
      <selection activeCell="I97" sqref="I97"/>
    </sheetView>
  </sheetViews>
  <sheetFormatPr defaultColWidth="13.5" defaultRowHeight="15" x14ac:dyDescent="0.2"/>
  <cols>
    <col min="1" max="1" width="5" style="411" customWidth="1"/>
    <col min="2" max="2" width="82.5" style="412" customWidth="1"/>
    <col min="3" max="4" width="34.5" style="412" hidden="1" customWidth="1"/>
    <col min="5" max="5" width="26.75" style="413" hidden="1" customWidth="1"/>
    <col min="6" max="7" width="24.875" style="414" hidden="1" customWidth="1"/>
    <col min="8" max="11" width="24.875" style="414" customWidth="1"/>
    <col min="12" max="16384" width="13.5" style="412"/>
  </cols>
  <sheetData>
    <row r="2" spans="1:11" ht="15.75" x14ac:dyDescent="0.25">
      <c r="B2" s="771" t="s">
        <v>514</v>
      </c>
      <c r="C2" s="771"/>
      <c r="D2" s="771"/>
      <c r="E2" s="771"/>
      <c r="F2" s="771"/>
      <c r="G2" s="771"/>
      <c r="H2" s="771"/>
      <c r="I2" s="771"/>
      <c r="J2" s="771"/>
      <c r="K2" s="412"/>
    </row>
    <row r="3" spans="1:11" ht="15.75" thickBot="1" x14ac:dyDescent="0.25"/>
    <row r="4" spans="1:11" ht="30" customHeight="1" x14ac:dyDescent="0.2">
      <c r="A4" s="774" t="s">
        <v>238</v>
      </c>
      <c r="B4" s="775"/>
      <c r="C4" s="415" t="s">
        <v>237</v>
      </c>
      <c r="D4" s="415" t="s">
        <v>237</v>
      </c>
      <c r="E4" s="416" t="s">
        <v>237</v>
      </c>
      <c r="F4" s="416" t="s">
        <v>237</v>
      </c>
      <c r="G4" s="416" t="s">
        <v>237</v>
      </c>
      <c r="H4" s="58" t="s">
        <v>237</v>
      </c>
      <c r="I4" s="58" t="s">
        <v>237</v>
      </c>
      <c r="J4" s="58" t="s">
        <v>802</v>
      </c>
      <c r="K4" s="58" t="s">
        <v>802</v>
      </c>
    </row>
    <row r="5" spans="1:11" ht="26.25" customHeight="1" x14ac:dyDescent="0.2">
      <c r="A5" s="776"/>
      <c r="B5" s="777"/>
      <c r="C5" s="256" t="s">
        <v>218</v>
      </c>
      <c r="D5" s="417" t="s">
        <v>555</v>
      </c>
      <c r="E5" s="418" t="s">
        <v>557</v>
      </c>
      <c r="F5" s="418" t="s">
        <v>570</v>
      </c>
      <c r="G5" s="418" t="s">
        <v>599</v>
      </c>
      <c r="H5" s="75" t="s">
        <v>761</v>
      </c>
      <c r="I5" s="75" t="s">
        <v>780</v>
      </c>
      <c r="J5" s="75" t="s">
        <v>808</v>
      </c>
      <c r="K5" s="75" t="s">
        <v>921</v>
      </c>
    </row>
    <row r="6" spans="1:11" s="423" customFormat="1" ht="26.25" customHeight="1" thickBot="1" x14ac:dyDescent="0.25">
      <c r="A6" s="778"/>
      <c r="B6" s="779"/>
      <c r="C6" s="419">
        <v>0.1</v>
      </c>
      <c r="D6" s="420">
        <v>0.06</v>
      </c>
      <c r="E6" s="420">
        <v>0.15</v>
      </c>
      <c r="F6" s="421">
        <v>0.1</v>
      </c>
      <c r="G6" s="422">
        <v>0.1</v>
      </c>
      <c r="H6" s="128">
        <v>0.1</v>
      </c>
      <c r="I6" s="128">
        <v>6.5000000000000002E-2</v>
      </c>
      <c r="J6" s="128">
        <v>5.8999999999999997E-2</v>
      </c>
      <c r="K6" s="128">
        <v>5.8000000000000003E-2</v>
      </c>
    </row>
    <row r="7" spans="1:11" ht="26.25" customHeight="1" x14ac:dyDescent="0.2">
      <c r="A7" s="424"/>
      <c r="B7" s="425"/>
      <c r="C7" s="426"/>
      <c r="D7" s="426"/>
      <c r="E7" s="427"/>
      <c r="F7" s="428"/>
      <c r="G7" s="428"/>
      <c r="H7" s="428"/>
      <c r="I7" s="428"/>
      <c r="J7" s="428"/>
      <c r="K7" s="428"/>
    </row>
    <row r="8" spans="1:11" ht="26.25" customHeight="1" x14ac:dyDescent="0.2">
      <c r="A8" s="429">
        <v>1</v>
      </c>
      <c r="B8" s="430" t="s">
        <v>783</v>
      </c>
      <c r="C8" s="176"/>
      <c r="D8" s="132"/>
      <c r="E8" s="431"/>
      <c r="F8" s="432"/>
      <c r="G8" s="433"/>
      <c r="H8" s="433"/>
      <c r="I8" s="433"/>
      <c r="J8" s="433"/>
      <c r="K8" s="433"/>
    </row>
    <row r="9" spans="1:11" ht="48.75" customHeight="1" x14ac:dyDescent="0.2">
      <c r="A9" s="429" t="s">
        <v>607</v>
      </c>
      <c r="B9" s="434" t="s">
        <v>648</v>
      </c>
      <c r="C9" s="435">
        <v>2035</v>
      </c>
      <c r="D9" s="153">
        <v>2715.7</v>
      </c>
      <c r="E9" s="436">
        <v>3435.4</v>
      </c>
      <c r="F9" s="437">
        <f>E9*$F$6+E9</f>
        <v>3778.94</v>
      </c>
      <c r="G9" s="437">
        <f>F9*$G$6+F9</f>
        <v>4156.8339999999998</v>
      </c>
      <c r="H9" s="437">
        <f>G9*$H$6+G9</f>
        <v>4572.5173999999997</v>
      </c>
      <c r="I9" s="437">
        <f>H9*$I$6+H9</f>
        <v>4869.7310309999993</v>
      </c>
      <c r="J9" s="437">
        <f>I9*$J$6+I9</f>
        <v>5157.045161828999</v>
      </c>
      <c r="K9" s="437">
        <f>J9*$K$6+J9</f>
        <v>5456.1537812150809</v>
      </c>
    </row>
    <row r="10" spans="1:11" ht="26.25" customHeight="1" x14ac:dyDescent="0.2">
      <c r="A10" s="429" t="s">
        <v>608</v>
      </c>
      <c r="B10" s="434" t="s">
        <v>649</v>
      </c>
      <c r="C10" s="176" t="s">
        <v>280</v>
      </c>
      <c r="D10" s="154" t="s">
        <v>280</v>
      </c>
      <c r="E10" s="438" t="s">
        <v>280</v>
      </c>
      <c r="F10" s="439" t="s">
        <v>280</v>
      </c>
      <c r="G10" s="439" t="s">
        <v>280</v>
      </c>
      <c r="H10" s="439" t="s">
        <v>280</v>
      </c>
      <c r="I10" s="439" t="s">
        <v>280</v>
      </c>
      <c r="J10" s="439" t="s">
        <v>280</v>
      </c>
      <c r="K10" s="439" t="s">
        <v>280</v>
      </c>
    </row>
    <row r="11" spans="1:11" ht="26.25" customHeight="1" x14ac:dyDescent="0.2">
      <c r="A11" s="429" t="s">
        <v>609</v>
      </c>
      <c r="B11" s="434" t="s">
        <v>650</v>
      </c>
      <c r="C11" s="440">
        <v>170</v>
      </c>
      <c r="D11" s="153">
        <v>226.8</v>
      </c>
      <c r="E11" s="436">
        <v>286.89999999999998</v>
      </c>
      <c r="F11" s="437">
        <f>ROUND(E11*1.15,1)</f>
        <v>329.9</v>
      </c>
      <c r="G11" s="437">
        <f>F11*$G$6+F11</f>
        <v>362.89</v>
      </c>
      <c r="H11" s="437">
        <f>G11*$H$6+G11</f>
        <v>399.17899999999997</v>
      </c>
      <c r="I11" s="437">
        <f>H11*$I$6+H11</f>
        <v>425.12563499999999</v>
      </c>
      <c r="J11" s="437">
        <f>I11*$J$6+I11</f>
        <v>450.20804746499999</v>
      </c>
      <c r="K11" s="437">
        <f>J11*$K$6+J11</f>
        <v>476.32011421797</v>
      </c>
    </row>
    <row r="12" spans="1:11" ht="26.25" customHeight="1" thickBot="1" x14ac:dyDescent="0.25">
      <c r="A12" s="441" t="s">
        <v>610</v>
      </c>
      <c r="B12" s="442" t="s">
        <v>651</v>
      </c>
      <c r="C12" s="443" t="s">
        <v>280</v>
      </c>
      <c r="D12" s="444" t="s">
        <v>280</v>
      </c>
      <c r="E12" s="445" t="s">
        <v>280</v>
      </c>
      <c r="F12" s="446" t="s">
        <v>280</v>
      </c>
      <c r="G12" s="446" t="s">
        <v>280</v>
      </c>
      <c r="H12" s="446" t="s">
        <v>280</v>
      </c>
      <c r="I12" s="446" t="s">
        <v>280</v>
      </c>
      <c r="J12" s="446" t="s">
        <v>280</v>
      </c>
      <c r="K12" s="446" t="s">
        <v>280</v>
      </c>
    </row>
    <row r="13" spans="1:11" ht="26.25" customHeight="1" x14ac:dyDescent="0.2">
      <c r="A13" s="424"/>
      <c r="B13" s="425"/>
      <c r="C13" s="426"/>
      <c r="D13" s="426"/>
      <c r="E13" s="427"/>
      <c r="F13" s="428"/>
      <c r="G13" s="428"/>
      <c r="H13" s="428"/>
      <c r="I13" s="428"/>
      <c r="J13" s="428"/>
      <c r="K13" s="428"/>
    </row>
    <row r="14" spans="1:11" ht="26.25" hidden="1" customHeight="1" x14ac:dyDescent="0.2">
      <c r="A14" s="776" t="s">
        <v>238</v>
      </c>
      <c r="B14" s="777"/>
      <c r="C14" s="256" t="s">
        <v>237</v>
      </c>
      <c r="D14" s="256" t="s">
        <v>237</v>
      </c>
      <c r="E14" s="447" t="s">
        <v>237</v>
      </c>
      <c r="F14" s="448" t="s">
        <v>237</v>
      </c>
      <c r="G14" s="448" t="s">
        <v>237</v>
      </c>
      <c r="H14" s="448" t="s">
        <v>237</v>
      </c>
      <c r="I14" s="448" t="s">
        <v>237</v>
      </c>
      <c r="J14" s="448" t="s">
        <v>237</v>
      </c>
      <c r="K14" s="448" t="s">
        <v>237</v>
      </c>
    </row>
    <row r="15" spans="1:11" ht="26.25" hidden="1" customHeight="1" x14ac:dyDescent="0.2">
      <c r="A15" s="776"/>
      <c r="B15" s="777"/>
      <c r="C15" s="256" t="s">
        <v>218</v>
      </c>
      <c r="D15" s="417" t="s">
        <v>555</v>
      </c>
      <c r="E15" s="449" t="s">
        <v>556</v>
      </c>
      <c r="F15" s="418" t="s">
        <v>557</v>
      </c>
      <c r="G15" s="418" t="s">
        <v>570</v>
      </c>
      <c r="H15" s="418" t="s">
        <v>598</v>
      </c>
      <c r="I15" s="418" t="s">
        <v>598</v>
      </c>
      <c r="J15" s="418" t="s">
        <v>598</v>
      </c>
      <c r="K15" s="418" t="s">
        <v>598</v>
      </c>
    </row>
    <row r="16" spans="1:11" ht="26.25" hidden="1" customHeight="1" x14ac:dyDescent="0.2">
      <c r="A16" s="776"/>
      <c r="B16" s="777"/>
      <c r="C16" s="450">
        <v>0.1</v>
      </c>
      <c r="D16" s="451">
        <v>0.06</v>
      </c>
      <c r="E16" s="452">
        <v>0.1</v>
      </c>
      <c r="F16" s="453">
        <v>0.05</v>
      </c>
      <c r="G16" s="453">
        <v>0.05</v>
      </c>
      <c r="H16" s="453">
        <v>1.05</v>
      </c>
      <c r="I16" s="453">
        <v>1.05</v>
      </c>
      <c r="J16" s="453">
        <v>1.05</v>
      </c>
      <c r="K16" s="453">
        <v>1.05</v>
      </c>
    </row>
    <row r="17" spans="1:14" ht="26.25" customHeight="1" x14ac:dyDescent="0.2">
      <c r="A17" s="429"/>
      <c r="B17" s="454" t="s">
        <v>286</v>
      </c>
      <c r="C17" s="455"/>
      <c r="D17" s="450"/>
      <c r="E17" s="456"/>
      <c r="F17" s="457"/>
      <c r="G17" s="433"/>
      <c r="H17" s="433"/>
      <c r="I17" s="433"/>
      <c r="J17" s="433"/>
      <c r="K17" s="433"/>
    </row>
    <row r="18" spans="1:14" ht="32.25" customHeight="1" x14ac:dyDescent="0.2">
      <c r="A18" s="429"/>
      <c r="B18" s="458" t="s">
        <v>784</v>
      </c>
      <c r="C18" s="176"/>
      <c r="D18" s="140"/>
      <c r="E18" s="456"/>
      <c r="F18" s="457"/>
      <c r="G18" s="433"/>
      <c r="H18" s="433"/>
      <c r="I18" s="433"/>
      <c r="J18" s="433"/>
      <c r="K18" s="433"/>
    </row>
    <row r="19" spans="1:14" ht="31.5" customHeight="1" x14ac:dyDescent="0.2">
      <c r="A19" s="429"/>
      <c r="B19" s="459" t="s">
        <v>602</v>
      </c>
      <c r="C19" s="176"/>
      <c r="D19" s="140"/>
      <c r="E19" s="456"/>
      <c r="F19" s="457"/>
      <c r="G19" s="433"/>
      <c r="H19" s="433"/>
      <c r="I19" s="433"/>
      <c r="J19" s="433"/>
      <c r="K19" s="433"/>
    </row>
    <row r="20" spans="1:14" ht="26.25" customHeight="1" x14ac:dyDescent="0.2">
      <c r="A20" s="429" t="s">
        <v>607</v>
      </c>
      <c r="B20" s="434" t="s">
        <v>652</v>
      </c>
      <c r="C20" s="460">
        <v>22.55</v>
      </c>
      <c r="D20" s="153">
        <v>30.1</v>
      </c>
      <c r="E20" s="436">
        <v>38.07</v>
      </c>
      <c r="F20" s="437">
        <f t="shared" ref="F20:F25" si="0">E20*$F$6+E20</f>
        <v>41.877000000000002</v>
      </c>
      <c r="G20" s="437">
        <f t="shared" ref="G20:G25" si="1">F20*$G$6+F20</f>
        <v>46.064700000000002</v>
      </c>
      <c r="H20" s="437">
        <v>50.67</v>
      </c>
      <c r="I20" s="437">
        <f t="shared" ref="I20:I25" si="2">H20*$I$6+H20</f>
        <v>53.963550000000005</v>
      </c>
      <c r="J20" s="437">
        <f t="shared" ref="J20:J25" si="3">I20*$J$6+I20</f>
        <v>57.147399450000009</v>
      </c>
      <c r="K20" s="437">
        <f t="shared" ref="K20:K25" si="4">J20*$K$6+J20</f>
        <v>60.46194861810001</v>
      </c>
      <c r="L20" s="461"/>
      <c r="M20" s="461"/>
      <c r="N20" s="461"/>
    </row>
    <row r="21" spans="1:14" ht="26.25" customHeight="1" x14ac:dyDescent="0.2">
      <c r="A21" s="429" t="s">
        <v>608</v>
      </c>
      <c r="B21" s="434" t="s">
        <v>653</v>
      </c>
      <c r="C21" s="460">
        <v>4.2</v>
      </c>
      <c r="D21" s="153"/>
      <c r="E21" s="436"/>
      <c r="F21" s="437">
        <f t="shared" si="0"/>
        <v>0</v>
      </c>
      <c r="G21" s="437">
        <f t="shared" si="1"/>
        <v>0</v>
      </c>
      <c r="H21" s="437">
        <f t="shared" ref="H20:H25" si="5">G21*$H$6+G21</f>
        <v>0</v>
      </c>
      <c r="I21" s="437">
        <f t="shared" si="2"/>
        <v>0</v>
      </c>
      <c r="J21" s="437">
        <f t="shared" si="3"/>
        <v>0</v>
      </c>
      <c r="K21" s="437">
        <f t="shared" si="4"/>
        <v>0</v>
      </c>
      <c r="L21" s="461"/>
      <c r="M21" s="461"/>
      <c r="N21" s="461"/>
    </row>
    <row r="22" spans="1:14" ht="26.25" customHeight="1" x14ac:dyDescent="0.2">
      <c r="A22" s="429"/>
      <c r="B22" s="462" t="s">
        <v>654</v>
      </c>
      <c r="C22" s="460"/>
      <c r="D22" s="153">
        <v>5.6</v>
      </c>
      <c r="E22" s="436">
        <v>7.13</v>
      </c>
      <c r="F22" s="437">
        <f t="shared" si="0"/>
        <v>7.843</v>
      </c>
      <c r="G22" s="437">
        <f t="shared" si="1"/>
        <v>8.6273</v>
      </c>
      <c r="H22" s="437">
        <v>9.49</v>
      </c>
      <c r="I22" s="437">
        <f t="shared" si="2"/>
        <v>10.10685</v>
      </c>
      <c r="J22" s="437">
        <f t="shared" si="3"/>
        <v>10.70315415</v>
      </c>
      <c r="K22" s="437">
        <f t="shared" si="4"/>
        <v>11.323937090699999</v>
      </c>
      <c r="L22" s="461"/>
      <c r="M22" s="461"/>
      <c r="N22" s="461"/>
    </row>
    <row r="23" spans="1:14" ht="26.25" customHeight="1" x14ac:dyDescent="0.2">
      <c r="A23" s="429"/>
      <c r="B23" s="462" t="s">
        <v>655</v>
      </c>
      <c r="C23" s="460"/>
      <c r="D23" s="153">
        <v>5.6</v>
      </c>
      <c r="E23" s="436">
        <v>7.13</v>
      </c>
      <c r="F23" s="437">
        <f t="shared" si="0"/>
        <v>7.843</v>
      </c>
      <c r="G23" s="437">
        <f t="shared" si="1"/>
        <v>8.6273</v>
      </c>
      <c r="H23" s="437">
        <v>9.49</v>
      </c>
      <c r="I23" s="437">
        <f t="shared" si="2"/>
        <v>10.10685</v>
      </c>
      <c r="J23" s="437">
        <f t="shared" si="3"/>
        <v>10.70315415</v>
      </c>
      <c r="K23" s="437">
        <f t="shared" si="4"/>
        <v>11.323937090699999</v>
      </c>
      <c r="L23" s="461"/>
      <c r="M23" s="461"/>
      <c r="N23" s="461"/>
    </row>
    <row r="24" spans="1:14" ht="26.25" customHeight="1" x14ac:dyDescent="0.2">
      <c r="A24" s="429"/>
      <c r="B24" s="462" t="s">
        <v>656</v>
      </c>
      <c r="C24" s="460"/>
      <c r="D24" s="153">
        <v>6.1</v>
      </c>
      <c r="E24" s="436">
        <v>7.71</v>
      </c>
      <c r="F24" s="437">
        <f t="shared" si="0"/>
        <v>8.4809999999999999</v>
      </c>
      <c r="G24" s="437">
        <f t="shared" si="1"/>
        <v>9.3291000000000004</v>
      </c>
      <c r="H24" s="437">
        <v>10.26</v>
      </c>
      <c r="I24" s="437">
        <f t="shared" si="2"/>
        <v>10.9269</v>
      </c>
      <c r="J24" s="437">
        <f t="shared" si="3"/>
        <v>11.5715871</v>
      </c>
      <c r="K24" s="437">
        <f t="shared" si="4"/>
        <v>12.2427391518</v>
      </c>
      <c r="L24" s="461"/>
      <c r="M24" s="461"/>
      <c r="N24" s="461"/>
    </row>
    <row r="25" spans="1:14" ht="26.25" customHeight="1" x14ac:dyDescent="0.2">
      <c r="A25" s="429"/>
      <c r="B25" s="434" t="s">
        <v>657</v>
      </c>
      <c r="C25" s="460"/>
      <c r="D25" s="153">
        <v>7</v>
      </c>
      <c r="E25" s="436">
        <v>8.86</v>
      </c>
      <c r="F25" s="437">
        <f t="shared" si="0"/>
        <v>9.7459999999999987</v>
      </c>
      <c r="G25" s="437">
        <f t="shared" si="1"/>
        <v>10.720599999999999</v>
      </c>
      <c r="H25" s="437">
        <v>11.79</v>
      </c>
      <c r="I25" s="437">
        <f t="shared" si="2"/>
        <v>12.556349999999998</v>
      </c>
      <c r="J25" s="437">
        <f t="shared" si="3"/>
        <v>13.297174649999999</v>
      </c>
      <c r="K25" s="437">
        <f t="shared" si="4"/>
        <v>14.068410779699999</v>
      </c>
      <c r="L25" s="461"/>
      <c r="M25" s="461"/>
      <c r="N25" s="461"/>
    </row>
    <row r="26" spans="1:14" ht="26.25" customHeight="1" thickBot="1" x14ac:dyDescent="0.25">
      <c r="A26" s="441"/>
      <c r="B26" s="442"/>
      <c r="C26" s="463"/>
      <c r="D26" s="464"/>
      <c r="E26" s="465"/>
      <c r="F26" s="466"/>
      <c r="G26" s="467"/>
      <c r="H26" s="467"/>
      <c r="I26" s="467"/>
      <c r="J26" s="467"/>
      <c r="K26" s="467"/>
      <c r="L26" s="461"/>
      <c r="M26" s="461"/>
      <c r="N26" s="461"/>
    </row>
    <row r="27" spans="1:14" ht="26.25" customHeight="1" x14ac:dyDescent="0.2">
      <c r="A27" s="424"/>
      <c r="B27" s="468" t="s">
        <v>785</v>
      </c>
      <c r="C27" s="176"/>
      <c r="D27" s="140"/>
      <c r="E27" s="456"/>
      <c r="F27" s="457"/>
      <c r="G27" s="433"/>
      <c r="H27" s="433"/>
      <c r="I27" s="433"/>
      <c r="J27" s="433"/>
      <c r="K27" s="433"/>
      <c r="L27" s="461"/>
      <c r="M27" s="461"/>
      <c r="N27" s="461"/>
    </row>
    <row r="28" spans="1:14" ht="26.25" customHeight="1" x14ac:dyDescent="0.2">
      <c r="A28" s="429">
        <v>2</v>
      </c>
      <c r="B28" s="430" t="s">
        <v>786</v>
      </c>
      <c r="C28" s="176"/>
      <c r="D28" s="140"/>
      <c r="E28" s="456"/>
      <c r="F28" s="457"/>
      <c r="G28" s="433"/>
      <c r="H28" s="433"/>
      <c r="I28" s="433"/>
      <c r="J28" s="433"/>
      <c r="K28" s="433"/>
      <c r="L28" s="461"/>
      <c r="M28" s="461"/>
      <c r="N28" s="461"/>
    </row>
    <row r="29" spans="1:14" ht="26.25" customHeight="1" x14ac:dyDescent="0.2">
      <c r="A29" s="429"/>
      <c r="B29" s="430" t="s">
        <v>681</v>
      </c>
      <c r="C29" s="176"/>
      <c r="D29" s="140"/>
      <c r="E29" s="456"/>
      <c r="F29" s="457"/>
      <c r="G29" s="433"/>
      <c r="H29" s="433"/>
      <c r="I29" s="433"/>
      <c r="J29" s="433"/>
      <c r="K29" s="433"/>
      <c r="L29" s="461"/>
      <c r="M29" s="461"/>
      <c r="N29" s="461"/>
    </row>
    <row r="30" spans="1:14" ht="26.25" customHeight="1" x14ac:dyDescent="0.2">
      <c r="A30" s="429" t="s">
        <v>607</v>
      </c>
      <c r="B30" s="434" t="s">
        <v>658</v>
      </c>
      <c r="C30" s="176"/>
      <c r="D30" s="469">
        <v>23.9</v>
      </c>
      <c r="E30" s="436">
        <v>30.25</v>
      </c>
      <c r="F30" s="437">
        <f>E30*$F$6+E30</f>
        <v>33.274999999999999</v>
      </c>
      <c r="G30" s="437">
        <f>F30*$G$6+F30</f>
        <v>36.602499999999999</v>
      </c>
      <c r="H30" s="437">
        <v>40.26</v>
      </c>
      <c r="I30" s="437">
        <f>H30*$I$6+H30</f>
        <v>42.876899999999999</v>
      </c>
      <c r="J30" s="437">
        <f>I30*$J$6+I30</f>
        <v>45.406637099999998</v>
      </c>
      <c r="K30" s="437">
        <f>J30*$K$6+J30</f>
        <v>48.040222051800001</v>
      </c>
      <c r="L30" s="461"/>
      <c r="M30" s="461"/>
      <c r="N30" s="461"/>
    </row>
    <row r="31" spans="1:14" ht="30" customHeight="1" x14ac:dyDescent="0.2">
      <c r="A31" s="429" t="s">
        <v>608</v>
      </c>
      <c r="B31" s="434" t="s">
        <v>659</v>
      </c>
      <c r="C31" s="176"/>
      <c r="D31" s="141"/>
      <c r="E31" s="470"/>
      <c r="F31" s="471"/>
      <c r="G31" s="433"/>
      <c r="H31" s="433"/>
      <c r="I31" s="433"/>
      <c r="J31" s="433"/>
      <c r="K31" s="433"/>
      <c r="L31" s="461"/>
      <c r="M31" s="461"/>
      <c r="N31" s="461"/>
    </row>
    <row r="32" spans="1:14" ht="33" customHeight="1" x14ac:dyDescent="0.2">
      <c r="A32" s="429" t="s">
        <v>643</v>
      </c>
      <c r="B32" s="434" t="s">
        <v>660</v>
      </c>
      <c r="C32" s="176"/>
      <c r="D32" s="140"/>
      <c r="E32" s="470"/>
      <c r="F32" s="457"/>
      <c r="G32" s="433"/>
      <c r="H32" s="433"/>
      <c r="I32" s="433"/>
      <c r="J32" s="433"/>
      <c r="K32" s="433"/>
      <c r="L32" s="461"/>
      <c r="M32" s="461"/>
      <c r="N32" s="461"/>
    </row>
    <row r="33" spans="1:14" ht="26.25" customHeight="1" x14ac:dyDescent="0.2">
      <c r="A33" s="429"/>
      <c r="B33" s="462" t="s">
        <v>654</v>
      </c>
      <c r="C33" s="460"/>
      <c r="D33" s="153">
        <v>5.6</v>
      </c>
      <c r="E33" s="436">
        <v>7.13</v>
      </c>
      <c r="F33" s="437">
        <f>E33*$F$6+E33</f>
        <v>7.843</v>
      </c>
      <c r="G33" s="437">
        <f>F33*$G$6+F33</f>
        <v>8.6273</v>
      </c>
      <c r="H33" s="437">
        <v>9.49</v>
      </c>
      <c r="I33" s="437">
        <f t="shared" ref="I33:I36" si="6">H33*$I$6+H33</f>
        <v>10.10685</v>
      </c>
      <c r="J33" s="437">
        <f t="shared" ref="J33:J36" si="7">I33*$J$6+I33</f>
        <v>10.70315415</v>
      </c>
      <c r="K33" s="437">
        <f t="shared" ref="K33:K36" si="8">J33*$K$6+J33</f>
        <v>11.323937090699999</v>
      </c>
      <c r="L33" s="461"/>
      <c r="M33" s="461"/>
      <c r="N33" s="461"/>
    </row>
    <row r="34" spans="1:14" ht="26.25" customHeight="1" x14ac:dyDescent="0.2">
      <c r="A34" s="429"/>
      <c r="B34" s="462" t="s">
        <v>655</v>
      </c>
      <c r="C34" s="460">
        <v>4.2</v>
      </c>
      <c r="D34" s="153">
        <v>5.6</v>
      </c>
      <c r="E34" s="436">
        <v>7.13</v>
      </c>
      <c r="F34" s="437">
        <f>E34*$F$6+E34</f>
        <v>7.843</v>
      </c>
      <c r="G34" s="437">
        <f>F34*$G$6+F34</f>
        <v>8.6273</v>
      </c>
      <c r="H34" s="437">
        <f>G34*$H$6+G34</f>
        <v>9.4900300000000009</v>
      </c>
      <c r="I34" s="437">
        <f t="shared" si="6"/>
        <v>10.106881950000002</v>
      </c>
      <c r="J34" s="437">
        <f t="shared" si="7"/>
        <v>10.703187985050002</v>
      </c>
      <c r="K34" s="437">
        <f t="shared" si="8"/>
        <v>11.323972888182903</v>
      </c>
      <c r="L34" s="461"/>
      <c r="M34" s="461"/>
      <c r="N34" s="461"/>
    </row>
    <row r="35" spans="1:14" ht="26.25" customHeight="1" x14ac:dyDescent="0.2">
      <c r="A35" s="429"/>
      <c r="B35" s="462" t="s">
        <v>656</v>
      </c>
      <c r="C35" s="460"/>
      <c r="D35" s="153">
        <v>6.1</v>
      </c>
      <c r="E35" s="436">
        <v>7.71</v>
      </c>
      <c r="F35" s="437">
        <f>E35*$F$6+E35</f>
        <v>8.4809999999999999</v>
      </c>
      <c r="G35" s="437">
        <f>F35*$G$6+F35</f>
        <v>9.3291000000000004</v>
      </c>
      <c r="H35" s="437">
        <f>G35*$H$6+G35</f>
        <v>10.26201</v>
      </c>
      <c r="I35" s="437">
        <f t="shared" si="6"/>
        <v>10.929040650000001</v>
      </c>
      <c r="J35" s="437">
        <f t="shared" si="7"/>
        <v>11.57385404835</v>
      </c>
      <c r="K35" s="437">
        <f t="shared" si="8"/>
        <v>12.2451375831543</v>
      </c>
      <c r="L35" s="461"/>
      <c r="M35" s="461"/>
      <c r="N35" s="461"/>
    </row>
    <row r="36" spans="1:14" ht="26.25" customHeight="1" x14ac:dyDescent="0.2">
      <c r="A36" s="429"/>
      <c r="B36" s="434" t="s">
        <v>657</v>
      </c>
      <c r="C36" s="460"/>
      <c r="D36" s="153">
        <v>7</v>
      </c>
      <c r="E36" s="436">
        <v>8.86</v>
      </c>
      <c r="F36" s="437">
        <f>E36*$F$6+E36</f>
        <v>9.7459999999999987</v>
      </c>
      <c r="G36" s="437">
        <f>F36*$G$6+F36</f>
        <v>10.720599999999999</v>
      </c>
      <c r="H36" s="437">
        <f>G36*$H$6+G36</f>
        <v>11.79266</v>
      </c>
      <c r="I36" s="437">
        <f t="shared" si="6"/>
        <v>12.5591829</v>
      </c>
      <c r="J36" s="437">
        <f t="shared" si="7"/>
        <v>13.300174691100001</v>
      </c>
      <c r="K36" s="437">
        <f t="shared" si="8"/>
        <v>14.0715848231838</v>
      </c>
      <c r="L36" s="461"/>
      <c r="M36" s="461"/>
      <c r="N36" s="461"/>
    </row>
    <row r="37" spans="1:14" ht="26.25" customHeight="1" x14ac:dyDescent="0.2">
      <c r="A37" s="429"/>
      <c r="B37" s="454" t="s">
        <v>287</v>
      </c>
      <c r="C37" s="176"/>
      <c r="D37" s="140"/>
      <c r="E37" s="470"/>
      <c r="F37" s="457"/>
      <c r="G37" s="433"/>
      <c r="H37" s="433"/>
      <c r="I37" s="433"/>
      <c r="J37" s="433"/>
      <c r="K37" s="433"/>
      <c r="L37" s="461"/>
      <c r="M37" s="461"/>
      <c r="N37" s="461"/>
    </row>
    <row r="38" spans="1:14" ht="29.25" customHeight="1" x14ac:dyDescent="0.2">
      <c r="A38" s="429"/>
      <c r="B38" s="462" t="s">
        <v>288</v>
      </c>
      <c r="C38" s="176" t="s">
        <v>282</v>
      </c>
      <c r="D38" s="154" t="s">
        <v>282</v>
      </c>
      <c r="E38" s="472" t="s">
        <v>282</v>
      </c>
      <c r="F38" s="439" t="s">
        <v>282</v>
      </c>
      <c r="G38" s="439" t="s">
        <v>282</v>
      </c>
      <c r="H38" s="439" t="s">
        <v>282</v>
      </c>
      <c r="I38" s="439" t="s">
        <v>282</v>
      </c>
      <c r="J38" s="439" t="s">
        <v>282</v>
      </c>
      <c r="K38" s="439" t="s">
        <v>282</v>
      </c>
      <c r="L38" s="461"/>
      <c r="M38" s="461"/>
      <c r="N38" s="461"/>
    </row>
    <row r="39" spans="1:14" ht="29.25" customHeight="1" x14ac:dyDescent="0.2">
      <c r="A39" s="429"/>
      <c r="B39" s="462" t="s">
        <v>654</v>
      </c>
      <c r="C39" s="460"/>
      <c r="D39" s="177" t="s">
        <v>333</v>
      </c>
      <c r="E39" s="472" t="s">
        <v>333</v>
      </c>
      <c r="F39" s="439" t="s">
        <v>333</v>
      </c>
      <c r="G39" s="439" t="s">
        <v>333</v>
      </c>
      <c r="H39" s="439" t="s">
        <v>333</v>
      </c>
      <c r="I39" s="439" t="s">
        <v>333</v>
      </c>
      <c r="J39" s="439" t="s">
        <v>333</v>
      </c>
      <c r="K39" s="439" t="s">
        <v>333</v>
      </c>
      <c r="L39" s="461"/>
      <c r="M39" s="461"/>
      <c r="N39" s="461"/>
    </row>
    <row r="40" spans="1:14" ht="26.25" customHeight="1" x14ac:dyDescent="0.2">
      <c r="A40" s="429"/>
      <c r="B40" s="462" t="s">
        <v>655</v>
      </c>
      <c r="C40" s="460">
        <v>4.2</v>
      </c>
      <c r="D40" s="153">
        <v>5.6</v>
      </c>
      <c r="E40" s="436">
        <v>7.13</v>
      </c>
      <c r="F40" s="437">
        <f>E40*$F$6+E40</f>
        <v>7.843</v>
      </c>
      <c r="G40" s="437">
        <f>F40*$G$6+F40</f>
        <v>8.6273</v>
      </c>
      <c r="H40" s="437">
        <v>9.49</v>
      </c>
      <c r="I40" s="437">
        <f t="shared" ref="I40:I42" si="9">H40*$I$6+H40</f>
        <v>10.10685</v>
      </c>
      <c r="J40" s="437">
        <f t="shared" ref="J40:J42" si="10">I40*$J$6+I40</f>
        <v>10.70315415</v>
      </c>
      <c r="K40" s="437">
        <f t="shared" ref="K40:K42" si="11">J40*$K$6+J40</f>
        <v>11.323937090699999</v>
      </c>
    </row>
    <row r="41" spans="1:14" ht="26.25" customHeight="1" x14ac:dyDescent="0.2">
      <c r="A41" s="429"/>
      <c r="B41" s="462" t="s">
        <v>656</v>
      </c>
      <c r="C41" s="460"/>
      <c r="D41" s="153">
        <v>6.1</v>
      </c>
      <c r="E41" s="436">
        <v>7.71</v>
      </c>
      <c r="F41" s="437">
        <f>E41*$F$6+E41</f>
        <v>8.4809999999999999</v>
      </c>
      <c r="G41" s="437">
        <f>F41*$G$6+F41</f>
        <v>9.3291000000000004</v>
      </c>
      <c r="H41" s="437">
        <v>9.49</v>
      </c>
      <c r="I41" s="437">
        <f t="shared" si="9"/>
        <v>10.10685</v>
      </c>
      <c r="J41" s="437">
        <f t="shared" si="10"/>
        <v>10.70315415</v>
      </c>
      <c r="K41" s="437">
        <f t="shared" si="11"/>
        <v>11.323937090699999</v>
      </c>
    </row>
    <row r="42" spans="1:14" ht="26.25" customHeight="1" x14ac:dyDescent="0.2">
      <c r="A42" s="429"/>
      <c r="B42" s="434" t="s">
        <v>657</v>
      </c>
      <c r="C42" s="460"/>
      <c r="D42" s="153">
        <v>7</v>
      </c>
      <c r="E42" s="436">
        <v>8.86</v>
      </c>
      <c r="F42" s="437">
        <f>E42*$F$6+E42</f>
        <v>9.7459999999999987</v>
      </c>
      <c r="G42" s="437">
        <f>F42*$G$6+F42</f>
        <v>10.720599999999999</v>
      </c>
      <c r="H42" s="437">
        <v>10.26</v>
      </c>
      <c r="I42" s="437">
        <f t="shared" si="9"/>
        <v>10.9269</v>
      </c>
      <c r="J42" s="437">
        <f t="shared" si="10"/>
        <v>11.5715871</v>
      </c>
      <c r="K42" s="437">
        <f t="shared" si="11"/>
        <v>12.2427391518</v>
      </c>
    </row>
    <row r="43" spans="1:14" ht="26.25" customHeight="1" x14ac:dyDescent="0.2">
      <c r="A43" s="429"/>
      <c r="B43" s="462" t="s">
        <v>281</v>
      </c>
      <c r="C43" s="176"/>
      <c r="D43" s="140"/>
      <c r="E43" s="470"/>
      <c r="F43" s="457"/>
      <c r="G43" s="433"/>
      <c r="H43" s="433"/>
      <c r="I43" s="433"/>
      <c r="J43" s="433"/>
      <c r="K43" s="433"/>
    </row>
    <row r="44" spans="1:14" ht="26.25" customHeight="1" x14ac:dyDescent="0.2">
      <c r="A44" s="429"/>
      <c r="B44" s="454" t="s">
        <v>289</v>
      </c>
      <c r="C44" s="176"/>
      <c r="D44" s="140"/>
      <c r="E44" s="470"/>
      <c r="F44" s="457"/>
      <c r="G44" s="433"/>
      <c r="H44" s="433"/>
      <c r="I44" s="433"/>
      <c r="J44" s="433"/>
      <c r="K44" s="433"/>
    </row>
    <row r="45" spans="1:14" ht="28.5" customHeight="1" x14ac:dyDescent="0.2">
      <c r="A45" s="429" t="s">
        <v>644</v>
      </c>
      <c r="B45" s="462" t="s">
        <v>674</v>
      </c>
      <c r="C45" s="460">
        <v>4.2</v>
      </c>
      <c r="D45" s="153">
        <v>5.6</v>
      </c>
      <c r="E45" s="436">
        <v>7.13</v>
      </c>
      <c r="F45" s="437">
        <f>E45*$F$6+E45</f>
        <v>7.843</v>
      </c>
      <c r="G45" s="437">
        <f>F45*$G$6+F45</f>
        <v>8.6273</v>
      </c>
      <c r="H45" s="437">
        <v>9.49</v>
      </c>
      <c r="I45" s="437">
        <f>H45*$I$6+H45</f>
        <v>10.10685</v>
      </c>
      <c r="J45" s="437">
        <f>I45*$J$6+I45</f>
        <v>10.70315415</v>
      </c>
      <c r="K45" s="437">
        <f>J45*$K$6+J45</f>
        <v>11.323937090699999</v>
      </c>
    </row>
    <row r="46" spans="1:14" ht="26.25" customHeight="1" x14ac:dyDescent="0.2">
      <c r="A46" s="429"/>
      <c r="B46" s="462" t="s">
        <v>290</v>
      </c>
      <c r="C46" s="140"/>
      <c r="D46" s="140"/>
      <c r="E46" s="470"/>
      <c r="F46" s="457"/>
      <c r="G46" s="433"/>
      <c r="H46" s="433"/>
      <c r="I46" s="433"/>
      <c r="J46" s="433"/>
      <c r="K46" s="433"/>
    </row>
    <row r="47" spans="1:14" ht="26.25" customHeight="1" x14ac:dyDescent="0.2">
      <c r="A47" s="429"/>
      <c r="B47" s="473" t="s">
        <v>553</v>
      </c>
      <c r="C47" s="460">
        <v>25.2</v>
      </c>
      <c r="D47" s="153">
        <v>33.700000000000003</v>
      </c>
      <c r="E47" s="436">
        <v>42.67</v>
      </c>
      <c r="F47" s="437">
        <f>E47*$F$6+E47</f>
        <v>46.937000000000005</v>
      </c>
      <c r="G47" s="437">
        <f>F47*$G$6+F47</f>
        <v>51.630700000000004</v>
      </c>
      <c r="H47" s="437">
        <v>56.79</v>
      </c>
      <c r="I47" s="437">
        <f>H47*$I$6+H47</f>
        <v>60.481349999999999</v>
      </c>
      <c r="J47" s="437">
        <f>I47*$J$6+I47</f>
        <v>64.049749649999995</v>
      </c>
      <c r="K47" s="437">
        <f>J47*$K$6+J47</f>
        <v>67.764635129699997</v>
      </c>
    </row>
    <row r="48" spans="1:14" ht="26.25" customHeight="1" x14ac:dyDescent="0.2">
      <c r="A48" s="429"/>
      <c r="B48" s="462"/>
      <c r="C48" s="176"/>
      <c r="D48" s="140"/>
      <c r="E48" s="470"/>
      <c r="F48" s="457"/>
      <c r="G48" s="433"/>
      <c r="H48" s="433"/>
      <c r="I48" s="433"/>
      <c r="J48" s="433"/>
      <c r="K48" s="433"/>
    </row>
    <row r="49" spans="1:11" ht="26.25" customHeight="1" x14ac:dyDescent="0.2">
      <c r="A49" s="429">
        <v>3</v>
      </c>
      <c r="B49" s="474" t="s">
        <v>787</v>
      </c>
      <c r="C49" s="176"/>
      <c r="D49" s="140"/>
      <c r="E49" s="470"/>
      <c r="F49" s="457"/>
      <c r="G49" s="433"/>
      <c r="H49" s="433"/>
      <c r="I49" s="433"/>
      <c r="J49" s="433"/>
      <c r="K49" s="433"/>
    </row>
    <row r="50" spans="1:11" ht="26.25" customHeight="1" x14ac:dyDescent="0.2">
      <c r="A50" s="429"/>
      <c r="B50" s="462" t="s">
        <v>788</v>
      </c>
      <c r="C50" s="176"/>
      <c r="D50" s="140"/>
      <c r="E50" s="470"/>
      <c r="F50" s="457"/>
      <c r="G50" s="433"/>
      <c r="H50" s="433"/>
      <c r="I50" s="433"/>
      <c r="J50" s="433"/>
      <c r="K50" s="433"/>
    </row>
    <row r="51" spans="1:11" ht="39" customHeight="1" x14ac:dyDescent="0.2">
      <c r="A51" s="429" t="s">
        <v>607</v>
      </c>
      <c r="B51" s="434" t="s">
        <v>675</v>
      </c>
      <c r="C51" s="176"/>
      <c r="D51" s="177" t="s">
        <v>554</v>
      </c>
      <c r="E51" s="472" t="s">
        <v>554</v>
      </c>
      <c r="F51" s="439" t="s">
        <v>554</v>
      </c>
      <c r="G51" s="439" t="s">
        <v>554</v>
      </c>
      <c r="H51" s="439" t="s">
        <v>554</v>
      </c>
      <c r="I51" s="439" t="s">
        <v>554</v>
      </c>
      <c r="J51" s="439" t="s">
        <v>554</v>
      </c>
      <c r="K51" s="439" t="s">
        <v>554</v>
      </c>
    </row>
    <row r="52" spans="1:11" ht="52.5" customHeight="1" x14ac:dyDescent="0.2">
      <c r="A52" s="429" t="s">
        <v>608</v>
      </c>
      <c r="B52" s="434" t="s">
        <v>676</v>
      </c>
      <c r="C52" s="176" t="s">
        <v>283</v>
      </c>
      <c r="D52" s="177" t="s">
        <v>554</v>
      </c>
      <c r="E52" s="472" t="s">
        <v>554</v>
      </c>
      <c r="F52" s="439" t="s">
        <v>554</v>
      </c>
      <c r="G52" s="439" t="s">
        <v>554</v>
      </c>
      <c r="H52" s="439" t="s">
        <v>554</v>
      </c>
      <c r="I52" s="439" t="s">
        <v>554</v>
      </c>
      <c r="J52" s="439" t="s">
        <v>554</v>
      </c>
      <c r="K52" s="439" t="s">
        <v>554</v>
      </c>
    </row>
    <row r="53" spans="1:11" ht="30" customHeight="1" thickBot="1" x14ac:dyDescent="0.25">
      <c r="A53" s="429"/>
      <c r="B53" s="434"/>
      <c r="C53" s="176"/>
      <c r="D53" s="140"/>
      <c r="E53" s="470"/>
      <c r="F53" s="457"/>
      <c r="G53" s="433"/>
      <c r="H53" s="433"/>
      <c r="I53" s="433"/>
      <c r="J53" s="433"/>
      <c r="K53" s="433"/>
    </row>
    <row r="54" spans="1:11" ht="26.25" customHeight="1" x14ac:dyDescent="0.2">
      <c r="A54" s="424">
        <v>4</v>
      </c>
      <c r="B54" s="475" t="s">
        <v>789</v>
      </c>
      <c r="C54" s="476"/>
      <c r="D54" s="476"/>
      <c r="E54" s="477"/>
      <c r="F54" s="478"/>
      <c r="G54" s="428"/>
      <c r="H54" s="428"/>
      <c r="I54" s="428"/>
      <c r="J54" s="428"/>
      <c r="K54" s="428"/>
    </row>
    <row r="55" spans="1:11" ht="26.25" customHeight="1" x14ac:dyDescent="0.2">
      <c r="A55" s="429"/>
      <c r="B55" s="479" t="s">
        <v>790</v>
      </c>
      <c r="C55" s="480">
        <v>9.33</v>
      </c>
      <c r="D55" s="481">
        <v>12.5</v>
      </c>
      <c r="E55" s="436">
        <v>15.87</v>
      </c>
      <c r="F55" s="437">
        <f>E55*$F$6+E55</f>
        <v>17.457000000000001</v>
      </c>
      <c r="G55" s="437">
        <f>F55*$G$6+F55</f>
        <v>19.2027</v>
      </c>
      <c r="H55" s="437">
        <v>21.12</v>
      </c>
      <c r="I55" s="437">
        <f>H55*$I$6+H55</f>
        <v>22.492800000000003</v>
      </c>
      <c r="J55" s="437">
        <f>I55*$J$6+I55</f>
        <v>23.819875200000002</v>
      </c>
      <c r="K55" s="437">
        <f>J55*$K$6+J55</f>
        <v>25.201427961600004</v>
      </c>
    </row>
    <row r="56" spans="1:11" ht="16.5" customHeight="1" x14ac:dyDescent="0.2">
      <c r="A56" s="429"/>
      <c r="B56" s="179" t="s">
        <v>586</v>
      </c>
      <c r="C56" s="480"/>
      <c r="D56" s="481"/>
      <c r="E56" s="436"/>
      <c r="F56" s="437"/>
      <c r="G56" s="433"/>
      <c r="H56" s="433"/>
      <c r="I56" s="433"/>
      <c r="J56" s="433"/>
      <c r="K56" s="433"/>
    </row>
    <row r="57" spans="1:11" ht="26.25" customHeight="1" x14ac:dyDescent="0.2">
      <c r="A57" s="429" t="s">
        <v>607</v>
      </c>
      <c r="B57" s="479" t="s">
        <v>677</v>
      </c>
      <c r="C57" s="480"/>
      <c r="D57" s="482">
        <v>23.9</v>
      </c>
      <c r="E57" s="436">
        <v>30.25</v>
      </c>
      <c r="F57" s="437">
        <f>E57*$F$6+E57</f>
        <v>33.274999999999999</v>
      </c>
      <c r="G57" s="437">
        <f>F57*$G$6+F57</f>
        <v>36.602499999999999</v>
      </c>
      <c r="H57" s="437">
        <v>40.26</v>
      </c>
      <c r="I57" s="437">
        <f>H57*$I$6+H57</f>
        <v>42.876899999999999</v>
      </c>
      <c r="J57" s="437">
        <f>I57*$J$6+I57</f>
        <v>45.406637099999998</v>
      </c>
      <c r="K57" s="437">
        <f>J57*$K$6+J57</f>
        <v>48.040222051800001</v>
      </c>
    </row>
    <row r="58" spans="1:11" ht="16.5" customHeight="1" x14ac:dyDescent="0.2">
      <c r="A58" s="429"/>
      <c r="B58" s="179"/>
      <c r="C58" s="483"/>
      <c r="D58" s="179"/>
      <c r="E58" s="470"/>
      <c r="F58" s="457"/>
      <c r="G58" s="433"/>
      <c r="H58" s="433"/>
      <c r="I58" s="433"/>
      <c r="J58" s="433"/>
      <c r="K58" s="433"/>
    </row>
    <row r="59" spans="1:11" ht="43.5" customHeight="1" x14ac:dyDescent="0.2">
      <c r="A59" s="429" t="s">
        <v>608</v>
      </c>
      <c r="B59" s="479" t="s">
        <v>678</v>
      </c>
      <c r="C59" s="484" t="s">
        <v>597</v>
      </c>
      <c r="D59" s="485" t="s">
        <v>597</v>
      </c>
      <c r="E59" s="486" t="s">
        <v>597</v>
      </c>
      <c r="F59" s="448" t="s">
        <v>597</v>
      </c>
      <c r="G59" s="439" t="s">
        <v>597</v>
      </c>
      <c r="H59" s="439" t="s">
        <v>597</v>
      </c>
      <c r="I59" s="439" t="s">
        <v>597</v>
      </c>
      <c r="J59" s="439" t="s">
        <v>597</v>
      </c>
      <c r="K59" s="439" t="s">
        <v>597</v>
      </c>
    </row>
    <row r="60" spans="1:11" ht="26.25" customHeight="1" x14ac:dyDescent="0.2">
      <c r="A60" s="429"/>
      <c r="B60" s="487" t="s">
        <v>654</v>
      </c>
      <c r="C60" s="480">
        <v>4.2</v>
      </c>
      <c r="D60" s="488" t="s">
        <v>333</v>
      </c>
      <c r="E60" s="489" t="s">
        <v>333</v>
      </c>
      <c r="F60" s="490" t="s">
        <v>333</v>
      </c>
      <c r="G60" s="490" t="s">
        <v>333</v>
      </c>
      <c r="H60" s="490" t="s">
        <v>333</v>
      </c>
      <c r="I60" s="490" t="s">
        <v>333</v>
      </c>
      <c r="J60" s="490" t="s">
        <v>333</v>
      </c>
      <c r="K60" s="490" t="s">
        <v>333</v>
      </c>
    </row>
    <row r="61" spans="1:11" ht="26.25" customHeight="1" x14ac:dyDescent="0.2">
      <c r="A61" s="429"/>
      <c r="B61" s="487" t="s">
        <v>655</v>
      </c>
      <c r="C61" s="480"/>
      <c r="D61" s="481">
        <v>5.6</v>
      </c>
      <c r="E61" s="436">
        <v>7.13</v>
      </c>
      <c r="F61" s="437">
        <f>E61*$F$6+E61</f>
        <v>7.843</v>
      </c>
      <c r="G61" s="437">
        <f>F61*$G$6+F61</f>
        <v>8.6273</v>
      </c>
      <c r="H61" s="437">
        <v>9.49</v>
      </c>
      <c r="I61" s="437">
        <f t="shared" ref="I61:I63" si="12">H61*$I$6+H61</f>
        <v>10.10685</v>
      </c>
      <c r="J61" s="437">
        <f t="shared" ref="J61:J63" si="13">I61*$J$6+I61</f>
        <v>10.70315415</v>
      </c>
      <c r="K61" s="437">
        <f t="shared" ref="K61:K63" si="14">J61*$K$6+J61</f>
        <v>11.323937090699999</v>
      </c>
    </row>
    <row r="62" spans="1:11" ht="26.25" customHeight="1" x14ac:dyDescent="0.2">
      <c r="A62" s="429"/>
      <c r="B62" s="487" t="s">
        <v>656</v>
      </c>
      <c r="C62" s="480"/>
      <c r="D62" s="481">
        <v>6.1</v>
      </c>
      <c r="E62" s="436">
        <v>7.71</v>
      </c>
      <c r="F62" s="437">
        <f>E62*$F$6+E62</f>
        <v>8.4809999999999999</v>
      </c>
      <c r="G62" s="437">
        <f>F62*$G$6+F62</f>
        <v>9.3291000000000004</v>
      </c>
      <c r="H62" s="437">
        <v>9.49</v>
      </c>
      <c r="I62" s="437">
        <f t="shared" si="12"/>
        <v>10.10685</v>
      </c>
      <c r="J62" s="437">
        <f t="shared" si="13"/>
        <v>10.70315415</v>
      </c>
      <c r="K62" s="437">
        <f t="shared" si="14"/>
        <v>11.323937090699999</v>
      </c>
    </row>
    <row r="63" spans="1:11" ht="26.25" customHeight="1" x14ac:dyDescent="0.2">
      <c r="A63" s="429"/>
      <c r="B63" s="179" t="s">
        <v>657</v>
      </c>
      <c r="C63" s="483" t="s">
        <v>282</v>
      </c>
      <c r="D63" s="481">
        <v>7</v>
      </c>
      <c r="E63" s="436">
        <v>8.86</v>
      </c>
      <c r="F63" s="437">
        <f>E63*$F$6+E63</f>
        <v>9.7459999999999987</v>
      </c>
      <c r="G63" s="437">
        <f>F63*$G$6+F63</f>
        <v>10.720599999999999</v>
      </c>
      <c r="H63" s="437">
        <v>10.26</v>
      </c>
      <c r="I63" s="437">
        <f t="shared" si="12"/>
        <v>10.9269</v>
      </c>
      <c r="J63" s="437">
        <f t="shared" si="13"/>
        <v>11.5715871</v>
      </c>
      <c r="K63" s="437">
        <f t="shared" si="14"/>
        <v>12.2427391518</v>
      </c>
    </row>
    <row r="64" spans="1:11" ht="26.25" customHeight="1" x14ac:dyDescent="0.2">
      <c r="A64" s="429" t="s">
        <v>609</v>
      </c>
      <c r="B64" s="479" t="s">
        <v>679</v>
      </c>
      <c r="C64" s="483"/>
      <c r="D64" s="485"/>
      <c r="E64" s="486"/>
      <c r="F64" s="448"/>
      <c r="G64" s="448"/>
      <c r="H64" s="448"/>
      <c r="I64" s="448"/>
      <c r="J64" s="448"/>
      <c r="K64" s="448"/>
    </row>
    <row r="65" spans="1:11" ht="26.25" customHeight="1" x14ac:dyDescent="0.2">
      <c r="A65" s="429"/>
      <c r="B65" s="487" t="s">
        <v>654</v>
      </c>
      <c r="C65" s="480" t="s">
        <v>333</v>
      </c>
      <c r="D65" s="481">
        <v>5.6</v>
      </c>
      <c r="E65" s="436">
        <v>7.13</v>
      </c>
      <c r="F65" s="437">
        <f>E65*$F$6+E65</f>
        <v>7.843</v>
      </c>
      <c r="G65" s="437">
        <f>F65*$G$6+F65</f>
        <v>8.6273</v>
      </c>
      <c r="H65" s="437">
        <v>9.49</v>
      </c>
      <c r="I65" s="437">
        <f t="shared" ref="I65:I68" si="15">H65*$I$6+H65</f>
        <v>10.10685</v>
      </c>
      <c r="J65" s="437">
        <f t="shared" ref="J65:J68" si="16">I65*$J$6+I65</f>
        <v>10.70315415</v>
      </c>
      <c r="K65" s="437">
        <f t="shared" ref="K65:K68" si="17">J65*$K$6+J65</f>
        <v>11.323937090699999</v>
      </c>
    </row>
    <row r="66" spans="1:11" ht="26.25" customHeight="1" x14ac:dyDescent="0.2">
      <c r="A66" s="429"/>
      <c r="B66" s="487" t="s">
        <v>655</v>
      </c>
      <c r="C66" s="179"/>
      <c r="D66" s="481">
        <v>5.6</v>
      </c>
      <c r="E66" s="436">
        <v>7.13</v>
      </c>
      <c r="F66" s="437">
        <f>E66*$F$6+E66</f>
        <v>7.843</v>
      </c>
      <c r="G66" s="437">
        <f>F66*$G$6+F66</f>
        <v>8.6273</v>
      </c>
      <c r="H66" s="437">
        <v>9.49</v>
      </c>
      <c r="I66" s="437">
        <f t="shared" si="15"/>
        <v>10.10685</v>
      </c>
      <c r="J66" s="437">
        <f t="shared" si="16"/>
        <v>10.70315415</v>
      </c>
      <c r="K66" s="437">
        <f t="shared" si="17"/>
        <v>11.323937090699999</v>
      </c>
    </row>
    <row r="67" spans="1:11" ht="26.25" customHeight="1" x14ac:dyDescent="0.2">
      <c r="A67" s="429"/>
      <c r="B67" s="487" t="s">
        <v>656</v>
      </c>
      <c r="C67" s="480"/>
      <c r="D67" s="481">
        <v>6.1</v>
      </c>
      <c r="E67" s="436">
        <v>7.71</v>
      </c>
      <c r="F67" s="437">
        <f>E67*$F$6+E67</f>
        <v>8.4809999999999999</v>
      </c>
      <c r="G67" s="437">
        <f>F67*$G$6+F67</f>
        <v>9.3291000000000004</v>
      </c>
      <c r="H67" s="437">
        <v>10.26</v>
      </c>
      <c r="I67" s="437">
        <f t="shared" si="15"/>
        <v>10.9269</v>
      </c>
      <c r="J67" s="437">
        <f t="shared" si="16"/>
        <v>11.5715871</v>
      </c>
      <c r="K67" s="437">
        <f t="shared" si="17"/>
        <v>12.2427391518</v>
      </c>
    </row>
    <row r="68" spans="1:11" ht="26.25" customHeight="1" x14ac:dyDescent="0.2">
      <c r="A68" s="429"/>
      <c r="B68" s="179" t="s">
        <v>657</v>
      </c>
      <c r="C68" s="480"/>
      <c r="D68" s="481">
        <v>7</v>
      </c>
      <c r="E68" s="436">
        <v>8.86</v>
      </c>
      <c r="F68" s="437">
        <f>E68*$F$6+E68</f>
        <v>9.7459999999999987</v>
      </c>
      <c r="G68" s="437">
        <f>F68*$G$6+F68</f>
        <v>10.720599999999999</v>
      </c>
      <c r="H68" s="437">
        <v>11.79</v>
      </c>
      <c r="I68" s="437">
        <f t="shared" si="15"/>
        <v>12.556349999999998</v>
      </c>
      <c r="J68" s="437">
        <f t="shared" si="16"/>
        <v>13.297174649999999</v>
      </c>
      <c r="K68" s="437">
        <f t="shared" si="17"/>
        <v>14.068410779699999</v>
      </c>
    </row>
    <row r="69" spans="1:11" ht="15" customHeight="1" x14ac:dyDescent="0.2">
      <c r="A69" s="429"/>
      <c r="B69" s="179" t="s">
        <v>222</v>
      </c>
      <c r="C69" s="480"/>
      <c r="D69" s="179"/>
      <c r="E69" s="470"/>
      <c r="F69" s="457"/>
      <c r="G69" s="433"/>
      <c r="H69" s="433"/>
      <c r="I69" s="433"/>
      <c r="J69" s="433"/>
      <c r="K69" s="433"/>
    </row>
    <row r="70" spans="1:11" ht="26.25" customHeight="1" x14ac:dyDescent="0.2">
      <c r="A70" s="429">
        <v>5</v>
      </c>
      <c r="B70" s="479" t="s">
        <v>680</v>
      </c>
      <c r="C70" s="480"/>
      <c r="D70" s="179"/>
      <c r="E70" s="470"/>
      <c r="F70" s="457"/>
      <c r="G70" s="433"/>
      <c r="H70" s="433"/>
      <c r="I70" s="433"/>
      <c r="J70" s="433"/>
      <c r="K70" s="433"/>
    </row>
    <row r="71" spans="1:11" ht="26.25" customHeight="1" thickBot="1" x14ac:dyDescent="0.25">
      <c r="A71" s="429"/>
      <c r="B71" s="179" t="s">
        <v>791</v>
      </c>
      <c r="C71" s="480">
        <v>13.06</v>
      </c>
      <c r="D71" s="481">
        <v>17.399999999999999</v>
      </c>
      <c r="E71" s="436">
        <v>21.97</v>
      </c>
      <c r="F71" s="437">
        <f>E71*$F$6+E71</f>
        <v>24.166999999999998</v>
      </c>
      <c r="G71" s="437">
        <f>F71*$G$6+F71</f>
        <v>26.583699999999997</v>
      </c>
      <c r="H71" s="437">
        <v>29.24</v>
      </c>
      <c r="I71" s="437">
        <f>H71*$I$6+H71</f>
        <v>31.140599999999999</v>
      </c>
      <c r="J71" s="437">
        <f>I71*$J$6+I71</f>
        <v>32.977895400000001</v>
      </c>
      <c r="K71" s="437">
        <f>J71*$K$6+J71</f>
        <v>34.890613333200001</v>
      </c>
    </row>
    <row r="72" spans="1:11" ht="47.25" customHeight="1" thickBot="1" x14ac:dyDescent="0.25">
      <c r="A72" s="514"/>
      <c r="B72" s="772" t="s">
        <v>603</v>
      </c>
      <c r="C72" s="772"/>
      <c r="D72" s="772"/>
      <c r="E72" s="772"/>
      <c r="F72" s="772"/>
      <c r="G72" s="772"/>
      <c r="H72" s="772"/>
      <c r="I72" s="772"/>
      <c r="J72" s="773"/>
      <c r="K72" s="734"/>
    </row>
    <row r="73" spans="1:11" ht="16.5" customHeight="1" x14ac:dyDescent="0.2">
      <c r="A73" s="429"/>
      <c r="B73" s="179"/>
      <c r="C73" s="480"/>
      <c r="D73" s="482"/>
      <c r="E73" s="456"/>
      <c r="F73" s="457"/>
      <c r="G73" s="433"/>
      <c r="H73" s="433"/>
      <c r="I73" s="433"/>
      <c r="J73" s="433"/>
      <c r="K73" s="433"/>
    </row>
    <row r="74" spans="1:11" ht="26.25" customHeight="1" x14ac:dyDescent="0.2">
      <c r="A74" s="429"/>
      <c r="B74" s="179" t="s">
        <v>792</v>
      </c>
      <c r="C74" s="480"/>
      <c r="D74" s="481"/>
      <c r="E74" s="456"/>
      <c r="F74" s="457"/>
      <c r="G74" s="433"/>
      <c r="H74" s="433"/>
      <c r="I74" s="433"/>
      <c r="J74" s="433"/>
      <c r="K74" s="433"/>
    </row>
    <row r="75" spans="1:11" ht="26.25" customHeight="1" x14ac:dyDescent="0.2">
      <c r="A75" s="429"/>
      <c r="B75" s="179" t="s">
        <v>793</v>
      </c>
      <c r="C75" s="480">
        <v>4.2</v>
      </c>
      <c r="D75" s="481">
        <v>5.3</v>
      </c>
      <c r="E75" s="436">
        <v>6.67</v>
      </c>
      <c r="F75" s="437">
        <f>E75*$F$6+E75</f>
        <v>7.3369999999999997</v>
      </c>
      <c r="G75" s="437">
        <f>F75*$G$6+F75</f>
        <v>8.0707000000000004</v>
      </c>
      <c r="H75" s="437">
        <v>8.8800000000000008</v>
      </c>
      <c r="I75" s="437">
        <f t="shared" ref="I75:I76" si="18">H75*$I$6+H75</f>
        <v>9.4572000000000003</v>
      </c>
      <c r="J75" s="437">
        <f t="shared" ref="J75:J76" si="19">I75*$J$6+I75</f>
        <v>10.0151748</v>
      </c>
      <c r="K75" s="437">
        <f t="shared" ref="K75:K76" si="20">J75*$K$6+J75</f>
        <v>10.5960549384</v>
      </c>
    </row>
    <row r="76" spans="1:11" ht="26.25" customHeight="1" x14ac:dyDescent="0.2">
      <c r="A76" s="429" t="s">
        <v>607</v>
      </c>
      <c r="B76" s="179" t="s">
        <v>677</v>
      </c>
      <c r="C76" s="480"/>
      <c r="D76" s="481">
        <v>23.9</v>
      </c>
      <c r="E76" s="436">
        <v>30.25</v>
      </c>
      <c r="F76" s="437">
        <f>E76*$F$6+E76</f>
        <v>33.274999999999999</v>
      </c>
      <c r="G76" s="437">
        <f>F76*$G$6+F76</f>
        <v>36.602499999999999</v>
      </c>
      <c r="H76" s="437">
        <v>40.26</v>
      </c>
      <c r="I76" s="437">
        <f t="shared" si="18"/>
        <v>42.876899999999999</v>
      </c>
      <c r="J76" s="437">
        <f t="shared" si="19"/>
        <v>45.406637099999998</v>
      </c>
      <c r="K76" s="437">
        <f t="shared" si="20"/>
        <v>48.040222051800001</v>
      </c>
    </row>
    <row r="77" spans="1:11" ht="26.25" customHeight="1" x14ac:dyDescent="0.2">
      <c r="A77" s="429" t="s">
        <v>608</v>
      </c>
      <c r="B77" s="179" t="s">
        <v>653</v>
      </c>
      <c r="C77" s="480"/>
      <c r="D77" s="481"/>
      <c r="E77" s="470"/>
      <c r="F77" s="437"/>
      <c r="G77" s="433"/>
      <c r="H77" s="433"/>
      <c r="I77" s="433"/>
      <c r="J77" s="433"/>
      <c r="K77" s="433"/>
    </row>
    <row r="78" spans="1:11" ht="26.25" customHeight="1" x14ac:dyDescent="0.2">
      <c r="A78" s="429"/>
      <c r="B78" s="179" t="s">
        <v>661</v>
      </c>
      <c r="C78" s="480"/>
      <c r="D78" s="481">
        <v>5.6</v>
      </c>
      <c r="E78" s="436">
        <v>7.13</v>
      </c>
      <c r="F78" s="437">
        <f>E78*$F$6+E78</f>
        <v>7.843</v>
      </c>
      <c r="G78" s="437">
        <f>F78*$G$6+F78</f>
        <v>8.6273</v>
      </c>
      <c r="H78" s="437">
        <v>9.49</v>
      </c>
      <c r="I78" s="437">
        <f t="shared" ref="I78:I80" si="21">H78*$I$6+H78</f>
        <v>10.10685</v>
      </c>
      <c r="J78" s="437">
        <f t="shared" ref="J78:J80" si="22">I78*$J$6+I78</f>
        <v>10.70315415</v>
      </c>
      <c r="K78" s="437">
        <f t="shared" ref="K78:K80" si="23">J78*$K$6+J78</f>
        <v>11.323937090699999</v>
      </c>
    </row>
    <row r="79" spans="1:11" ht="26.25" customHeight="1" x14ac:dyDescent="0.2">
      <c r="A79" s="429"/>
      <c r="B79" s="487" t="s">
        <v>656</v>
      </c>
      <c r="C79" s="480"/>
      <c r="D79" s="481">
        <v>6.1</v>
      </c>
      <c r="E79" s="436">
        <v>7.71</v>
      </c>
      <c r="F79" s="437">
        <f>E79*$F$6+E79</f>
        <v>8.4809999999999999</v>
      </c>
      <c r="G79" s="437">
        <f>F79*$G$6+F79</f>
        <v>9.3291000000000004</v>
      </c>
      <c r="H79" s="437">
        <v>10.26</v>
      </c>
      <c r="I79" s="437">
        <f t="shared" si="21"/>
        <v>10.9269</v>
      </c>
      <c r="J79" s="437">
        <f t="shared" si="22"/>
        <v>11.5715871</v>
      </c>
      <c r="K79" s="437">
        <f t="shared" si="23"/>
        <v>12.2427391518</v>
      </c>
    </row>
    <row r="80" spans="1:11" ht="26.25" customHeight="1" x14ac:dyDescent="0.2">
      <c r="A80" s="429"/>
      <c r="B80" s="179" t="s">
        <v>657</v>
      </c>
      <c r="C80" s="480"/>
      <c r="D80" s="481">
        <v>6.6</v>
      </c>
      <c r="E80" s="436">
        <v>8.4</v>
      </c>
      <c r="F80" s="437">
        <f>E80*$F$6+E80</f>
        <v>9.24</v>
      </c>
      <c r="G80" s="437">
        <f>F80*$G$6+F80</f>
        <v>10.164</v>
      </c>
      <c r="H80" s="437">
        <v>11.18</v>
      </c>
      <c r="I80" s="437">
        <f t="shared" si="21"/>
        <v>11.906699999999999</v>
      </c>
      <c r="J80" s="437">
        <f t="shared" si="22"/>
        <v>12.6091953</v>
      </c>
      <c r="K80" s="437">
        <f t="shared" si="23"/>
        <v>13.340528627399999</v>
      </c>
    </row>
    <row r="81" spans="1:11" ht="18.75" customHeight="1" thickBot="1" x14ac:dyDescent="0.25">
      <c r="A81" s="429"/>
      <c r="B81" s="179"/>
      <c r="C81" s="494"/>
      <c r="D81" s="495"/>
      <c r="E81" s="470"/>
      <c r="F81" s="457"/>
      <c r="G81" s="433"/>
      <c r="H81" s="433"/>
      <c r="I81" s="433"/>
      <c r="J81" s="433"/>
      <c r="K81" s="433"/>
    </row>
    <row r="82" spans="1:11" ht="26.25" customHeight="1" x14ac:dyDescent="0.2">
      <c r="A82" s="429"/>
      <c r="B82" s="179" t="s">
        <v>243</v>
      </c>
      <c r="C82" s="480">
        <v>24.5</v>
      </c>
      <c r="D82" s="481">
        <v>32.6</v>
      </c>
      <c r="E82" s="496">
        <v>41.29</v>
      </c>
      <c r="F82" s="437">
        <f>E82*$F$6+E82</f>
        <v>45.418999999999997</v>
      </c>
      <c r="G82" s="437">
        <f>F82*$G$6+F82</f>
        <v>49.960899999999995</v>
      </c>
      <c r="H82" s="437">
        <v>54.96</v>
      </c>
      <c r="I82" s="437">
        <f>H82*$I$6+H82</f>
        <v>58.532400000000003</v>
      </c>
      <c r="J82" s="437">
        <f>I82*$J$6+I82</f>
        <v>61.985811600000005</v>
      </c>
      <c r="K82" s="437">
        <f>J82*$K$6+J82</f>
        <v>65.580988672800004</v>
      </c>
    </row>
    <row r="83" spans="1:11" ht="26.25" customHeight="1" thickBot="1" x14ac:dyDescent="0.25">
      <c r="A83" s="441"/>
      <c r="B83" s="495"/>
      <c r="C83" s="494">
        <v>4.66</v>
      </c>
      <c r="D83" s="497">
        <v>6.3</v>
      </c>
      <c r="E83" s="491"/>
      <c r="F83" s="492"/>
      <c r="G83" s="492"/>
      <c r="H83" s="492"/>
      <c r="I83" s="492"/>
      <c r="J83" s="492"/>
      <c r="K83" s="492"/>
    </row>
    <row r="84" spans="1:11" ht="13.5" customHeight="1" x14ac:dyDescent="0.2">
      <c r="A84" s="424"/>
      <c r="B84" s="183"/>
      <c r="C84" s="460"/>
      <c r="D84" s="140"/>
      <c r="E84" s="470"/>
      <c r="F84" s="457"/>
      <c r="G84" s="433"/>
      <c r="H84" s="433"/>
      <c r="I84" s="433"/>
      <c r="J84" s="433"/>
      <c r="K84" s="433"/>
    </row>
    <row r="85" spans="1:11" ht="31.5" customHeight="1" x14ac:dyDescent="0.2">
      <c r="A85" s="429"/>
      <c r="B85" s="458" t="s">
        <v>794</v>
      </c>
      <c r="C85" s="176"/>
      <c r="D85" s="140"/>
      <c r="E85" s="470"/>
      <c r="F85" s="457"/>
      <c r="G85" s="433"/>
      <c r="H85" s="433"/>
      <c r="I85" s="433"/>
      <c r="J85" s="433"/>
      <c r="K85" s="433"/>
    </row>
    <row r="86" spans="1:11" ht="39" customHeight="1" thickBot="1" x14ac:dyDescent="0.25">
      <c r="A86" s="441"/>
      <c r="B86" s="442" t="s">
        <v>244</v>
      </c>
      <c r="C86" s="463">
        <v>260</v>
      </c>
      <c r="D86" s="169">
        <v>499</v>
      </c>
      <c r="E86" s="491">
        <v>600</v>
      </c>
      <c r="F86" s="492">
        <f>600</f>
        <v>600</v>
      </c>
      <c r="G86" s="492">
        <f>F86*$G$6+F86</f>
        <v>660</v>
      </c>
      <c r="H86" s="492">
        <v>726</v>
      </c>
      <c r="I86" s="492">
        <v>770.29</v>
      </c>
      <c r="J86" s="492">
        <f>I86*$J$6+I86</f>
        <v>815.73710999999992</v>
      </c>
      <c r="K86" s="492">
        <f>J86*$K$6+J86</f>
        <v>863.04986237999992</v>
      </c>
    </row>
    <row r="87" spans="1:11" ht="16.5" customHeight="1" x14ac:dyDescent="0.2">
      <c r="A87" s="429"/>
      <c r="B87" s="434"/>
      <c r="C87" s="86"/>
      <c r="D87" s="140"/>
      <c r="E87" s="456"/>
      <c r="F87" s="457"/>
      <c r="G87" s="433"/>
      <c r="H87" s="433"/>
      <c r="I87" s="433"/>
      <c r="J87" s="433"/>
      <c r="K87" s="433"/>
    </row>
    <row r="88" spans="1:11" ht="26.25" customHeight="1" x14ac:dyDescent="0.2">
      <c r="A88" s="429"/>
      <c r="B88" s="458" t="s">
        <v>284</v>
      </c>
      <c r="C88" s="176"/>
      <c r="D88" s="140"/>
      <c r="E88" s="456"/>
      <c r="F88" s="457"/>
      <c r="G88" s="433"/>
      <c r="H88" s="433"/>
      <c r="I88" s="433"/>
      <c r="J88" s="433"/>
      <c r="K88" s="433"/>
    </row>
    <row r="89" spans="1:11" ht="26.25" customHeight="1" x14ac:dyDescent="0.2">
      <c r="A89" s="429"/>
      <c r="B89" s="434" t="s">
        <v>245</v>
      </c>
      <c r="C89" s="460">
        <v>990</v>
      </c>
      <c r="D89" s="153">
        <v>1321.1</v>
      </c>
      <c r="E89" s="436">
        <v>2000</v>
      </c>
      <c r="F89" s="437">
        <v>2000</v>
      </c>
      <c r="G89" s="437">
        <f>F89*$G$6+F89</f>
        <v>2200</v>
      </c>
      <c r="H89" s="437">
        <v>2420</v>
      </c>
      <c r="I89" s="437">
        <f>H89*$I$6+H89</f>
        <v>2577.3000000000002</v>
      </c>
      <c r="J89" s="437">
        <f>I89*$J$6+I89</f>
        <v>2729.3607000000002</v>
      </c>
      <c r="K89" s="437">
        <f>J89*$K$6+J89</f>
        <v>2887.6636206000003</v>
      </c>
    </row>
    <row r="90" spans="1:11" ht="16.5" customHeight="1" x14ac:dyDescent="0.2">
      <c r="A90" s="429"/>
      <c r="B90" s="498"/>
      <c r="C90" s="460">
        <v>1980</v>
      </c>
      <c r="D90" s="153">
        <v>2642.3</v>
      </c>
      <c r="E90" s="256"/>
      <c r="F90" s="437"/>
      <c r="G90" s="437"/>
      <c r="H90" s="437"/>
      <c r="I90" s="437"/>
      <c r="J90" s="437"/>
      <c r="K90" s="437"/>
    </row>
    <row r="91" spans="1:11" s="504" customFormat="1" ht="81.75" customHeight="1" x14ac:dyDescent="0.2">
      <c r="A91" s="499"/>
      <c r="B91" s="500" t="s">
        <v>246</v>
      </c>
      <c r="C91" s="501" t="s">
        <v>584</v>
      </c>
      <c r="D91" s="502" t="s">
        <v>585</v>
      </c>
      <c r="E91" s="503" t="s">
        <v>604</v>
      </c>
      <c r="F91" s="503" t="s">
        <v>604</v>
      </c>
      <c r="G91" s="503" t="s">
        <v>604</v>
      </c>
      <c r="H91" s="503" t="s">
        <v>604</v>
      </c>
      <c r="I91" s="503" t="s">
        <v>604</v>
      </c>
      <c r="J91" s="503" t="s">
        <v>604</v>
      </c>
      <c r="K91" s="503" t="s">
        <v>604</v>
      </c>
    </row>
    <row r="92" spans="1:11" ht="24.75" customHeight="1" x14ac:dyDescent="0.2">
      <c r="A92" s="429"/>
      <c r="B92" s="458" t="s">
        <v>285</v>
      </c>
      <c r="C92" s="176"/>
      <c r="D92" s="140"/>
      <c r="E92" s="456"/>
      <c r="F92" s="457"/>
      <c r="G92" s="433"/>
      <c r="H92" s="433"/>
      <c r="I92" s="433"/>
      <c r="J92" s="433"/>
      <c r="K92" s="433"/>
    </row>
    <row r="93" spans="1:11" ht="16.5" customHeight="1" x14ac:dyDescent="0.2">
      <c r="A93" s="429"/>
      <c r="B93" s="430"/>
      <c r="C93" s="176"/>
      <c r="D93" s="140"/>
      <c r="E93" s="456"/>
      <c r="F93" s="457"/>
      <c r="G93" s="433"/>
      <c r="H93" s="433"/>
      <c r="I93" s="433"/>
      <c r="J93" s="433"/>
      <c r="K93" s="433"/>
    </row>
    <row r="94" spans="1:11" ht="24.75" customHeight="1" thickBot="1" x14ac:dyDescent="0.25">
      <c r="A94" s="441"/>
      <c r="B94" s="442" t="s">
        <v>536</v>
      </c>
      <c r="C94" s="463">
        <v>116.6</v>
      </c>
      <c r="D94" s="169">
        <v>155.6</v>
      </c>
      <c r="E94" s="491">
        <v>196.88</v>
      </c>
      <c r="F94" s="437">
        <f>E94*$F$6+E94</f>
        <v>216.56799999999998</v>
      </c>
      <c r="G94" s="437">
        <f>F94*$G$6+F94</f>
        <v>238.22479999999999</v>
      </c>
      <c r="H94" s="437">
        <v>262.05</v>
      </c>
      <c r="I94" s="437">
        <f>H94*$I$6+H94</f>
        <v>279.08325000000002</v>
      </c>
      <c r="J94" s="437">
        <f>I94*$J$6+I94</f>
        <v>295.54916175</v>
      </c>
      <c r="K94" s="437">
        <f>J94*$K$6+J94</f>
        <v>312.69101313149997</v>
      </c>
    </row>
    <row r="95" spans="1:11" ht="24.75" customHeight="1" thickBot="1" x14ac:dyDescent="0.25">
      <c r="A95" s="424"/>
      <c r="B95" s="505" t="s">
        <v>256</v>
      </c>
      <c r="C95" s="506"/>
      <c r="D95" s="507"/>
      <c r="E95" s="508"/>
      <c r="F95" s="509"/>
      <c r="G95" s="510"/>
      <c r="H95" s="511"/>
      <c r="I95" s="511"/>
      <c r="J95" s="511"/>
      <c r="K95" s="511"/>
    </row>
    <row r="96" spans="1:11" ht="37.5" customHeight="1" x14ac:dyDescent="0.2">
      <c r="A96" s="774" t="s">
        <v>238</v>
      </c>
      <c r="B96" s="775"/>
      <c r="C96" s="512" t="s">
        <v>237</v>
      </c>
      <c r="D96" s="256" t="s">
        <v>237</v>
      </c>
      <c r="E96" s="447" t="s">
        <v>237</v>
      </c>
      <c r="F96" s="416" t="s">
        <v>237</v>
      </c>
      <c r="G96" s="416" t="s">
        <v>237</v>
      </c>
      <c r="H96" s="58" t="s">
        <v>237</v>
      </c>
      <c r="I96" s="58" t="s">
        <v>237</v>
      </c>
      <c r="J96" s="58" t="s">
        <v>802</v>
      </c>
      <c r="K96" s="58" t="s">
        <v>802</v>
      </c>
    </row>
    <row r="97" spans="1:11" ht="26.25" customHeight="1" x14ac:dyDescent="0.2">
      <c r="A97" s="776"/>
      <c r="B97" s="777"/>
      <c r="C97" s="512" t="s">
        <v>218</v>
      </c>
      <c r="D97" s="417" t="s">
        <v>555</v>
      </c>
      <c r="E97" s="418" t="s">
        <v>557</v>
      </c>
      <c r="F97" s="418" t="s">
        <v>570</v>
      </c>
      <c r="G97" s="418" t="s">
        <v>599</v>
      </c>
      <c r="H97" s="75" t="s">
        <v>761</v>
      </c>
      <c r="I97" s="75" t="s">
        <v>780</v>
      </c>
      <c r="J97" s="75" t="s">
        <v>808</v>
      </c>
      <c r="K97" s="75" t="s">
        <v>921</v>
      </c>
    </row>
    <row r="98" spans="1:11" ht="26.25" customHeight="1" thickBot="1" x14ac:dyDescent="0.25">
      <c r="A98" s="778"/>
      <c r="B98" s="779"/>
      <c r="C98" s="257">
        <v>0.1</v>
      </c>
      <c r="D98" s="513">
        <v>0.06</v>
      </c>
      <c r="E98" s="420">
        <v>0.1</v>
      </c>
      <c r="F98" s="421">
        <v>0.15</v>
      </c>
      <c r="G98" s="422">
        <v>0.1</v>
      </c>
      <c r="H98" s="128">
        <v>0.1</v>
      </c>
      <c r="I98" s="128">
        <v>6.5000000000000002E-2</v>
      </c>
      <c r="J98" s="128">
        <v>5.8999999999999997E-2</v>
      </c>
      <c r="K98" s="128">
        <v>5.8000000000000003E-2</v>
      </c>
    </row>
    <row r="99" spans="1:11" ht="27" customHeight="1" thickBot="1" x14ac:dyDescent="0.25">
      <c r="A99" s="514">
        <v>6</v>
      </c>
      <c r="B99" s="714" t="s">
        <v>291</v>
      </c>
      <c r="C99" s="715"/>
      <c r="D99" s="715"/>
      <c r="E99" s="716"/>
      <c r="F99" s="701"/>
      <c r="G99" s="510"/>
      <c r="H99" s="510"/>
      <c r="I99" s="510"/>
      <c r="J99" s="511"/>
      <c r="K99" s="511"/>
    </row>
    <row r="100" spans="1:11" ht="27" customHeight="1" x14ac:dyDescent="0.2">
      <c r="A100" s="429"/>
      <c r="B100" s="458" t="s">
        <v>795</v>
      </c>
      <c r="C100" s="515"/>
      <c r="D100" s="516"/>
      <c r="E100" s="493"/>
      <c r="F100" s="457"/>
      <c r="G100" s="433"/>
      <c r="H100" s="433"/>
      <c r="I100" s="433"/>
      <c r="J100" s="433"/>
      <c r="K100" s="433"/>
    </row>
    <row r="101" spans="1:11" ht="17.25" customHeight="1" x14ac:dyDescent="0.2">
      <c r="A101" s="429"/>
      <c r="B101" s="434"/>
      <c r="C101" s="176"/>
      <c r="D101" s="469"/>
      <c r="E101" s="456"/>
      <c r="F101" s="457"/>
      <c r="G101" s="433"/>
      <c r="H101" s="433"/>
      <c r="I101" s="433"/>
      <c r="J101" s="433"/>
      <c r="K101" s="433"/>
    </row>
    <row r="102" spans="1:11" ht="41.25" customHeight="1" x14ac:dyDescent="0.2">
      <c r="A102" s="429"/>
      <c r="B102" s="434" t="s">
        <v>292</v>
      </c>
      <c r="C102" s="176"/>
      <c r="D102" s="469"/>
      <c r="E102" s="456"/>
      <c r="F102" s="457"/>
      <c r="G102" s="433"/>
      <c r="H102" s="433"/>
      <c r="I102" s="433"/>
      <c r="J102" s="433"/>
      <c r="K102" s="433"/>
    </row>
    <row r="103" spans="1:11" ht="17.25" customHeight="1" x14ac:dyDescent="0.2">
      <c r="A103" s="429"/>
      <c r="B103" s="434"/>
      <c r="C103" s="176"/>
      <c r="D103" s="153"/>
      <c r="E103" s="456"/>
      <c r="F103" s="457"/>
      <c r="G103" s="433"/>
      <c r="H103" s="433"/>
      <c r="I103" s="433"/>
      <c r="J103" s="433"/>
      <c r="K103" s="433"/>
    </row>
    <row r="104" spans="1:11" ht="24.75" customHeight="1" x14ac:dyDescent="0.2">
      <c r="A104" s="429" t="s">
        <v>643</v>
      </c>
      <c r="B104" s="434" t="s">
        <v>662</v>
      </c>
      <c r="C104" s="435">
        <v>31.31</v>
      </c>
      <c r="D104" s="153">
        <v>41.8</v>
      </c>
      <c r="E104" s="436">
        <v>52.9</v>
      </c>
      <c r="F104" s="437">
        <f>E104*$F$98+E104</f>
        <v>60.835000000000001</v>
      </c>
      <c r="G104" s="437">
        <f>F104*$G$6+F104</f>
        <v>66.918499999999995</v>
      </c>
      <c r="H104" s="437">
        <v>73.61</v>
      </c>
      <c r="I104" s="437">
        <f>H104*$I$6+H104</f>
        <v>78.394649999999999</v>
      </c>
      <c r="J104" s="437">
        <f>I104*$J$6+I104</f>
        <v>83.01993435</v>
      </c>
      <c r="K104" s="437">
        <f>J104*$K$6+J104</f>
        <v>87.835090542299994</v>
      </c>
    </row>
    <row r="105" spans="1:11" ht="24.75" customHeight="1" x14ac:dyDescent="0.2">
      <c r="A105" s="429"/>
      <c r="B105" s="434" t="s">
        <v>281</v>
      </c>
      <c r="C105" s="176"/>
      <c r="D105" s="153"/>
      <c r="E105" s="470"/>
      <c r="F105" s="437"/>
      <c r="G105" s="433"/>
      <c r="H105" s="433"/>
      <c r="I105" s="433"/>
      <c r="J105" s="433"/>
      <c r="K105" s="433"/>
    </row>
    <row r="106" spans="1:11" ht="24.75" customHeight="1" x14ac:dyDescent="0.2">
      <c r="A106" s="429" t="s">
        <v>644</v>
      </c>
      <c r="B106" s="434" t="s">
        <v>663</v>
      </c>
      <c r="C106" s="176"/>
      <c r="D106" s="153"/>
      <c r="E106" s="470"/>
      <c r="F106" s="437"/>
      <c r="G106" s="433"/>
      <c r="H106" s="433"/>
      <c r="I106" s="433"/>
      <c r="J106" s="433"/>
      <c r="K106" s="433"/>
    </row>
    <row r="107" spans="1:11" ht="24.75" customHeight="1" x14ac:dyDescent="0.2">
      <c r="A107" s="429"/>
      <c r="B107" s="434" t="s">
        <v>606</v>
      </c>
      <c r="C107" s="176"/>
      <c r="D107" s="153"/>
      <c r="E107" s="436">
        <v>52.9</v>
      </c>
      <c r="F107" s="437">
        <f>E107*$F$98+E107</f>
        <v>60.835000000000001</v>
      </c>
      <c r="G107" s="437">
        <f>F107*$G$6+F107</f>
        <v>66.918499999999995</v>
      </c>
      <c r="H107" s="437">
        <v>73.61</v>
      </c>
      <c r="I107" s="437">
        <f>H107*$I$6+H107</f>
        <v>78.394649999999999</v>
      </c>
      <c r="J107" s="437">
        <f>I107*$J$6+I107</f>
        <v>83.01993435</v>
      </c>
      <c r="K107" s="437">
        <f>J107*$K$6+J107</f>
        <v>87.835090542299994</v>
      </c>
    </row>
    <row r="108" spans="1:11" ht="24.75" customHeight="1" x14ac:dyDescent="0.2">
      <c r="A108" s="429" t="s">
        <v>607</v>
      </c>
      <c r="B108" s="434" t="s">
        <v>664</v>
      </c>
      <c r="C108" s="140"/>
      <c r="D108" s="153">
        <v>41.8</v>
      </c>
      <c r="E108" s="517"/>
      <c r="F108" s="518"/>
      <c r="G108" s="518"/>
      <c r="H108" s="518"/>
      <c r="I108" s="518"/>
      <c r="J108" s="518"/>
      <c r="K108" s="518"/>
    </row>
    <row r="109" spans="1:11" ht="24.75" customHeight="1" x14ac:dyDescent="0.2">
      <c r="A109" s="429"/>
      <c r="B109" s="434" t="s">
        <v>653</v>
      </c>
      <c r="C109" s="435"/>
      <c r="D109" s="153"/>
      <c r="E109" s="470"/>
      <c r="F109" s="437"/>
      <c r="G109" s="433"/>
      <c r="H109" s="433"/>
      <c r="I109" s="433"/>
      <c r="J109" s="433"/>
      <c r="K109" s="433"/>
    </row>
    <row r="110" spans="1:11" ht="24.75" customHeight="1" x14ac:dyDescent="0.2">
      <c r="A110" s="429"/>
      <c r="B110" s="434" t="s">
        <v>661</v>
      </c>
      <c r="C110" s="435"/>
      <c r="D110" s="153">
        <v>4.2</v>
      </c>
      <c r="E110" s="436">
        <v>5.29</v>
      </c>
      <c r="F110" s="437">
        <f>E110*$F$98+E110</f>
        <v>6.0834999999999999</v>
      </c>
      <c r="G110" s="437">
        <f>F110*$G$6+F110</f>
        <v>6.6918499999999996</v>
      </c>
      <c r="H110" s="437">
        <v>7.36</v>
      </c>
      <c r="I110" s="437">
        <f t="shared" ref="I110:I112" si="24">H110*$I$6+H110</f>
        <v>7.8384</v>
      </c>
      <c r="J110" s="437">
        <f t="shared" ref="J110:J112" si="25">I110*$J$6+I110</f>
        <v>8.3008655999999998</v>
      </c>
      <c r="K110" s="437">
        <f t="shared" ref="K110:K112" si="26">J110*$K$6+J110</f>
        <v>8.7823158047999996</v>
      </c>
    </row>
    <row r="111" spans="1:11" ht="24.75" customHeight="1" x14ac:dyDescent="0.2">
      <c r="A111" s="429"/>
      <c r="B111" s="462" t="s">
        <v>656</v>
      </c>
      <c r="C111" s="435"/>
      <c r="D111" s="153">
        <v>4.8</v>
      </c>
      <c r="E111" s="436">
        <v>6.1</v>
      </c>
      <c r="F111" s="437">
        <f>E111*$F$98+E111</f>
        <v>7.0149999999999997</v>
      </c>
      <c r="G111" s="437">
        <f>F111*$G$6+F111</f>
        <v>7.7164999999999999</v>
      </c>
      <c r="H111" s="437">
        <v>8.49</v>
      </c>
      <c r="I111" s="437">
        <f t="shared" si="24"/>
        <v>9.0418500000000002</v>
      </c>
      <c r="J111" s="437">
        <f t="shared" si="25"/>
        <v>9.5753191500000003</v>
      </c>
      <c r="K111" s="437">
        <f t="shared" si="26"/>
        <v>10.1306876607</v>
      </c>
    </row>
    <row r="112" spans="1:11" ht="24.75" customHeight="1" x14ac:dyDescent="0.2">
      <c r="A112" s="429"/>
      <c r="B112" s="434" t="s">
        <v>657</v>
      </c>
      <c r="C112" s="435"/>
      <c r="D112" s="153">
        <v>5.2</v>
      </c>
      <c r="E112" s="436">
        <v>6.56</v>
      </c>
      <c r="F112" s="437">
        <f>E112*$F$98+E112</f>
        <v>7.5439999999999996</v>
      </c>
      <c r="G112" s="437">
        <f>F112*$G$6+F112</f>
        <v>8.2983999999999991</v>
      </c>
      <c r="H112" s="437">
        <v>9.1300000000000008</v>
      </c>
      <c r="I112" s="437">
        <f t="shared" si="24"/>
        <v>9.7234500000000015</v>
      </c>
      <c r="J112" s="437">
        <f t="shared" si="25"/>
        <v>10.297133550000002</v>
      </c>
      <c r="K112" s="437">
        <f t="shared" si="26"/>
        <v>10.894367295900002</v>
      </c>
    </row>
    <row r="113" spans="1:11" ht="17.25" customHeight="1" x14ac:dyDescent="0.2">
      <c r="A113" s="429"/>
      <c r="B113" s="434"/>
      <c r="C113" s="435"/>
      <c r="D113" s="153"/>
      <c r="E113" s="436"/>
      <c r="F113" s="437"/>
      <c r="G113" s="433"/>
      <c r="H113" s="433"/>
      <c r="I113" s="433"/>
      <c r="J113" s="433"/>
      <c r="K113" s="433"/>
    </row>
    <row r="114" spans="1:11" ht="24.75" customHeight="1" x14ac:dyDescent="0.2">
      <c r="A114" s="429" t="s">
        <v>608</v>
      </c>
      <c r="B114" s="459" t="s">
        <v>665</v>
      </c>
      <c r="C114" s="435">
        <v>24.89</v>
      </c>
      <c r="D114" s="153">
        <v>33.200000000000003</v>
      </c>
      <c r="E114" s="436">
        <v>41.98</v>
      </c>
      <c r="F114" s="437">
        <f>E114*$F$98+E114</f>
        <v>48.276999999999994</v>
      </c>
      <c r="G114" s="437">
        <f>F114*$G$6+F114</f>
        <v>53.104699999999994</v>
      </c>
      <c r="H114" s="437">
        <v>58.42</v>
      </c>
      <c r="I114" s="437">
        <f>H114*$I$6+H114</f>
        <v>62.217300000000002</v>
      </c>
      <c r="J114" s="437">
        <f>I114*$J$6+I114</f>
        <v>65.888120700000002</v>
      </c>
      <c r="K114" s="437">
        <f>J114*$K$6+J114</f>
        <v>69.709631700599999</v>
      </c>
    </row>
    <row r="115" spans="1:11" ht="17.25" customHeight="1" thickBot="1" x14ac:dyDescent="0.25">
      <c r="A115" s="441"/>
      <c r="B115" s="442"/>
      <c r="C115" s="463"/>
      <c r="D115" s="464"/>
      <c r="E115" s="465"/>
      <c r="F115" s="466"/>
      <c r="G115" s="467"/>
      <c r="H115" s="467"/>
      <c r="I115" s="467"/>
      <c r="J115" s="467"/>
      <c r="K115" s="467"/>
    </row>
    <row r="116" spans="1:11" ht="26.25" customHeight="1" x14ac:dyDescent="0.2">
      <c r="A116" s="424"/>
      <c r="B116" s="468" t="s">
        <v>796</v>
      </c>
      <c r="C116" s="515"/>
      <c r="D116" s="140"/>
      <c r="E116" s="470"/>
      <c r="F116" s="457"/>
      <c r="G116" s="433"/>
      <c r="H116" s="433"/>
      <c r="I116" s="433"/>
      <c r="J116" s="433"/>
      <c r="K116" s="433"/>
    </row>
    <row r="117" spans="1:11" ht="26.25" customHeight="1" x14ac:dyDescent="0.2">
      <c r="A117" s="429" t="s">
        <v>643</v>
      </c>
      <c r="B117" s="430" t="s">
        <v>666</v>
      </c>
      <c r="C117" s="176"/>
      <c r="D117" s="140"/>
      <c r="E117" s="470"/>
      <c r="F117" s="457"/>
      <c r="G117" s="433"/>
      <c r="H117" s="433"/>
      <c r="I117" s="433"/>
      <c r="J117" s="433"/>
      <c r="K117" s="433"/>
    </row>
    <row r="118" spans="1:11" ht="26.25" customHeight="1" x14ac:dyDescent="0.2">
      <c r="A118" s="429" t="s">
        <v>607</v>
      </c>
      <c r="B118" s="434" t="s">
        <v>667</v>
      </c>
      <c r="C118" s="435">
        <v>51.83</v>
      </c>
      <c r="D118" s="153">
        <v>69.2</v>
      </c>
      <c r="E118" s="436">
        <v>87.52</v>
      </c>
      <c r="F118" s="437">
        <f>E118*$F$98+E118</f>
        <v>100.648</v>
      </c>
      <c r="G118" s="437">
        <f t="shared" ref="G118:G125" si="27">F118*$G$6+F118</f>
        <v>110.7128</v>
      </c>
      <c r="H118" s="437">
        <v>121.78</v>
      </c>
      <c r="I118" s="437">
        <f t="shared" ref="I118:I125" si="28">H118*$I$6+H118</f>
        <v>129.69569999999999</v>
      </c>
      <c r="J118" s="437">
        <f t="shared" ref="J118:J125" si="29">I118*$J$6+I118</f>
        <v>137.34774629999998</v>
      </c>
      <c r="K118" s="437">
        <f t="shared" ref="K118:K125" si="30">J118*$K$6+J118</f>
        <v>145.31391558539997</v>
      </c>
    </row>
    <row r="119" spans="1:11" ht="26.25" customHeight="1" x14ac:dyDescent="0.2">
      <c r="A119" s="429" t="s">
        <v>608</v>
      </c>
      <c r="B119" s="434" t="s">
        <v>668</v>
      </c>
      <c r="C119" s="435">
        <v>51.83</v>
      </c>
      <c r="D119" s="153">
        <v>69.2</v>
      </c>
      <c r="E119" s="436">
        <v>87.52</v>
      </c>
      <c r="F119" s="437">
        <f t="shared" ref="F119:F125" si="31">E119*$F$98+E119</f>
        <v>100.648</v>
      </c>
      <c r="G119" s="437">
        <f t="shared" si="27"/>
        <v>110.7128</v>
      </c>
      <c r="H119" s="437">
        <v>121.78</v>
      </c>
      <c r="I119" s="437">
        <f t="shared" si="28"/>
        <v>129.69569999999999</v>
      </c>
      <c r="J119" s="437">
        <f t="shared" si="29"/>
        <v>137.34774629999998</v>
      </c>
      <c r="K119" s="437">
        <f t="shared" si="30"/>
        <v>145.31391558539997</v>
      </c>
    </row>
    <row r="120" spans="1:11" ht="26.25" customHeight="1" x14ac:dyDescent="0.2">
      <c r="A120" s="429" t="s">
        <v>609</v>
      </c>
      <c r="B120" s="434" t="s">
        <v>669</v>
      </c>
      <c r="C120" s="435">
        <v>51.83</v>
      </c>
      <c r="D120" s="153">
        <v>69.2</v>
      </c>
      <c r="E120" s="436">
        <v>87.52</v>
      </c>
      <c r="F120" s="437">
        <f t="shared" si="31"/>
        <v>100.648</v>
      </c>
      <c r="G120" s="437">
        <f t="shared" si="27"/>
        <v>110.7128</v>
      </c>
      <c r="H120" s="437">
        <v>121.78</v>
      </c>
      <c r="I120" s="437">
        <f t="shared" si="28"/>
        <v>129.69569999999999</v>
      </c>
      <c r="J120" s="437">
        <f t="shared" si="29"/>
        <v>137.34774629999998</v>
      </c>
      <c r="K120" s="437">
        <f t="shared" si="30"/>
        <v>145.31391558539997</v>
      </c>
    </row>
    <row r="121" spans="1:11" ht="26.25" customHeight="1" x14ac:dyDescent="0.2">
      <c r="A121" s="429"/>
      <c r="B121" s="434" t="s">
        <v>596</v>
      </c>
      <c r="C121" s="435">
        <v>28.69</v>
      </c>
      <c r="D121" s="153">
        <v>38.299999999999997</v>
      </c>
      <c r="E121" s="436">
        <v>48.42</v>
      </c>
      <c r="F121" s="437">
        <f t="shared" si="31"/>
        <v>55.683</v>
      </c>
      <c r="G121" s="437">
        <f t="shared" si="27"/>
        <v>61.251300000000001</v>
      </c>
      <c r="H121" s="437">
        <v>67.38</v>
      </c>
      <c r="I121" s="437">
        <f t="shared" si="28"/>
        <v>71.759699999999995</v>
      </c>
      <c r="J121" s="437">
        <f t="shared" si="29"/>
        <v>75.993522299999995</v>
      </c>
      <c r="K121" s="437">
        <f t="shared" si="30"/>
        <v>80.4011465934</v>
      </c>
    </row>
    <row r="122" spans="1:11" ht="26.25" customHeight="1" x14ac:dyDescent="0.2">
      <c r="A122" s="429" t="s">
        <v>644</v>
      </c>
      <c r="B122" s="430" t="s">
        <v>670</v>
      </c>
      <c r="C122" s="435">
        <v>51.83</v>
      </c>
      <c r="D122" s="153">
        <v>69.2</v>
      </c>
      <c r="E122" s="436">
        <v>87.52</v>
      </c>
      <c r="F122" s="437">
        <f t="shared" si="31"/>
        <v>100.648</v>
      </c>
      <c r="G122" s="437">
        <f t="shared" si="27"/>
        <v>110.7128</v>
      </c>
      <c r="H122" s="437">
        <v>121.78</v>
      </c>
      <c r="I122" s="437">
        <f t="shared" si="28"/>
        <v>129.69569999999999</v>
      </c>
      <c r="J122" s="437">
        <f t="shared" si="29"/>
        <v>137.34774629999998</v>
      </c>
      <c r="K122" s="437">
        <f t="shared" si="30"/>
        <v>145.31391558539997</v>
      </c>
    </row>
    <row r="123" spans="1:11" ht="26.25" customHeight="1" x14ac:dyDescent="0.2">
      <c r="A123" s="429" t="s">
        <v>645</v>
      </c>
      <c r="B123" s="430" t="s">
        <v>671</v>
      </c>
      <c r="C123" s="435">
        <v>51.83</v>
      </c>
      <c r="D123" s="153">
        <v>69.2</v>
      </c>
      <c r="E123" s="436">
        <v>87.52</v>
      </c>
      <c r="F123" s="437">
        <f t="shared" si="31"/>
        <v>100.648</v>
      </c>
      <c r="G123" s="437">
        <f t="shared" si="27"/>
        <v>110.7128</v>
      </c>
      <c r="H123" s="437">
        <v>121.78</v>
      </c>
      <c r="I123" s="437">
        <f t="shared" si="28"/>
        <v>129.69569999999999</v>
      </c>
      <c r="J123" s="437">
        <f t="shared" si="29"/>
        <v>137.34774629999998</v>
      </c>
      <c r="K123" s="437">
        <f t="shared" si="30"/>
        <v>145.31391558539997</v>
      </c>
    </row>
    <row r="124" spans="1:11" ht="26.25" customHeight="1" x14ac:dyDescent="0.2">
      <c r="A124" s="429" t="s">
        <v>646</v>
      </c>
      <c r="B124" s="430" t="s">
        <v>672</v>
      </c>
      <c r="C124" s="435">
        <v>43.46</v>
      </c>
      <c r="D124" s="153">
        <v>58</v>
      </c>
      <c r="E124" s="436">
        <v>73.37</v>
      </c>
      <c r="F124" s="437">
        <f t="shared" si="31"/>
        <v>84.375500000000002</v>
      </c>
      <c r="G124" s="437">
        <f t="shared" si="27"/>
        <v>92.813050000000004</v>
      </c>
      <c r="H124" s="437">
        <v>102.09</v>
      </c>
      <c r="I124" s="437">
        <f t="shared" si="28"/>
        <v>108.72585000000001</v>
      </c>
      <c r="J124" s="437">
        <f t="shared" si="29"/>
        <v>115.14067515000001</v>
      </c>
      <c r="K124" s="437">
        <f t="shared" si="30"/>
        <v>121.8188343087</v>
      </c>
    </row>
    <row r="125" spans="1:11" ht="26.25" customHeight="1" x14ac:dyDescent="0.2">
      <c r="A125" s="429" t="s">
        <v>647</v>
      </c>
      <c r="B125" s="430" t="s">
        <v>673</v>
      </c>
      <c r="C125" s="435">
        <v>43.46</v>
      </c>
      <c r="D125" s="153">
        <v>58</v>
      </c>
      <c r="E125" s="436">
        <v>73.37</v>
      </c>
      <c r="F125" s="437">
        <f t="shared" si="31"/>
        <v>84.375500000000002</v>
      </c>
      <c r="G125" s="437">
        <f t="shared" si="27"/>
        <v>92.813050000000004</v>
      </c>
      <c r="H125" s="437">
        <v>102.09</v>
      </c>
      <c r="I125" s="437">
        <f t="shared" si="28"/>
        <v>108.72585000000001</v>
      </c>
      <c r="J125" s="437">
        <f t="shared" si="29"/>
        <v>115.14067515000001</v>
      </c>
      <c r="K125" s="437">
        <f t="shared" si="30"/>
        <v>121.8188343087</v>
      </c>
    </row>
    <row r="126" spans="1:11" ht="16.5" customHeight="1" x14ac:dyDescent="0.2">
      <c r="A126" s="429"/>
      <c r="B126" s="434"/>
      <c r="C126" s="176"/>
      <c r="D126" s="140"/>
      <c r="E126" s="470"/>
      <c r="F126" s="457"/>
      <c r="G126" s="433"/>
      <c r="H126" s="433"/>
      <c r="I126" s="433"/>
      <c r="J126" s="433"/>
      <c r="K126" s="433"/>
    </row>
    <row r="127" spans="1:11" ht="26.25" customHeight="1" x14ac:dyDescent="0.2">
      <c r="A127" s="429"/>
      <c r="B127" s="459" t="s">
        <v>293</v>
      </c>
      <c r="C127" s="435">
        <v>6.82</v>
      </c>
      <c r="D127" s="153">
        <v>9.1</v>
      </c>
      <c r="E127" s="436">
        <v>11.5</v>
      </c>
      <c r="F127" s="437">
        <f>E127*$F$98+E127</f>
        <v>13.225</v>
      </c>
      <c r="G127" s="437">
        <f>F127*$G$6+F127</f>
        <v>14.547499999999999</v>
      </c>
      <c r="H127" s="437">
        <v>16</v>
      </c>
      <c r="I127" s="437">
        <f>H127*$I$6+H127</f>
        <v>17.04</v>
      </c>
      <c r="J127" s="437">
        <f>I127*$J$6+I127</f>
        <v>18.045359999999999</v>
      </c>
      <c r="K127" s="437">
        <f>J127*$K$6+J127</f>
        <v>19.091990879999997</v>
      </c>
    </row>
    <row r="128" spans="1:11" ht="26.25" customHeight="1" x14ac:dyDescent="0.2">
      <c r="A128" s="429"/>
      <c r="B128" s="434" t="s">
        <v>10</v>
      </c>
      <c r="C128" s="140"/>
      <c r="D128" s="140"/>
      <c r="E128" s="470"/>
      <c r="F128" s="457"/>
      <c r="G128" s="433"/>
      <c r="H128" s="433"/>
      <c r="I128" s="433"/>
      <c r="J128" s="433"/>
      <c r="K128" s="433"/>
    </row>
    <row r="129" spans="1:11" ht="26.25" customHeight="1" x14ac:dyDescent="0.2">
      <c r="A129" s="429"/>
      <c r="B129" s="434" t="s">
        <v>298</v>
      </c>
      <c r="C129" s="435">
        <v>51.83</v>
      </c>
      <c r="D129" s="153">
        <v>69.2</v>
      </c>
      <c r="E129" s="436">
        <v>87.52</v>
      </c>
      <c r="F129" s="437">
        <f>E129*$F$98+E129</f>
        <v>100.648</v>
      </c>
      <c r="G129" s="437">
        <f>F129*$G$6+F129</f>
        <v>110.7128</v>
      </c>
      <c r="H129" s="437">
        <v>121.78</v>
      </c>
      <c r="I129" s="437">
        <f>H129*$I$6+H129</f>
        <v>129.69569999999999</v>
      </c>
      <c r="J129" s="437">
        <f>I129*$J$6+I129</f>
        <v>137.34774629999998</v>
      </c>
      <c r="K129" s="437">
        <f>J129*$K$6+J129</f>
        <v>145.31391558539997</v>
      </c>
    </row>
    <row r="130" spans="1:11" ht="26.25" customHeight="1" x14ac:dyDescent="0.2">
      <c r="A130" s="429"/>
      <c r="B130" s="144" t="s">
        <v>256</v>
      </c>
      <c r="C130" s="145"/>
      <c r="D130" s="140"/>
      <c r="E130" s="519"/>
      <c r="F130" s="457"/>
      <c r="G130" s="433"/>
      <c r="H130" s="433"/>
      <c r="I130" s="433"/>
      <c r="J130" s="433"/>
      <c r="K130" s="433"/>
    </row>
    <row r="131" spans="1:11" ht="16.5" customHeight="1" x14ac:dyDescent="0.2">
      <c r="A131" s="429"/>
      <c r="B131" s="520"/>
      <c r="C131" s="145"/>
      <c r="D131" s="153"/>
      <c r="E131" s="519"/>
      <c r="F131" s="437"/>
      <c r="G131" s="433"/>
      <c r="H131" s="433"/>
      <c r="I131" s="433"/>
      <c r="J131" s="433"/>
      <c r="K131" s="433"/>
    </row>
    <row r="132" spans="1:11" ht="26.25" customHeight="1" x14ac:dyDescent="0.2">
      <c r="A132" s="429"/>
      <c r="B132" s="434" t="s">
        <v>503</v>
      </c>
      <c r="C132" s="440">
        <v>0</v>
      </c>
      <c r="D132" s="153">
        <v>618</v>
      </c>
      <c r="E132" s="436">
        <v>781.77</v>
      </c>
      <c r="F132" s="437">
        <f>E132*$F$98+E132</f>
        <v>899.03549999999996</v>
      </c>
      <c r="G132" s="437">
        <f>F132*$G$6+F132</f>
        <v>988.93904999999995</v>
      </c>
      <c r="H132" s="437">
        <v>1087.83</v>
      </c>
      <c r="I132" s="437">
        <f>H132*$I$6+H132</f>
        <v>1158.5389499999999</v>
      </c>
      <c r="J132" s="437">
        <f>I132*$J$6+I132</f>
        <v>1226.8927480499999</v>
      </c>
      <c r="K132" s="437">
        <f>J132*$K$6+J132</f>
        <v>1298.0525274368999</v>
      </c>
    </row>
    <row r="133" spans="1:11" ht="26.25" customHeight="1" x14ac:dyDescent="0.2">
      <c r="A133" s="429"/>
      <c r="B133" s="434" t="s">
        <v>504</v>
      </c>
      <c r="C133" s="440"/>
      <c r="D133" s="140"/>
      <c r="E133" s="521"/>
      <c r="F133" s="457"/>
      <c r="G133" s="433"/>
      <c r="H133" s="433"/>
      <c r="I133" s="433"/>
      <c r="J133" s="433"/>
      <c r="K133" s="433"/>
    </row>
    <row r="134" spans="1:11" ht="26.25" customHeight="1" x14ac:dyDescent="0.2">
      <c r="A134" s="429"/>
      <c r="B134" s="434" t="s">
        <v>505</v>
      </c>
      <c r="C134" s="440">
        <v>0</v>
      </c>
      <c r="D134" s="153">
        <v>3932.6</v>
      </c>
      <c r="E134" s="436">
        <v>4974.79</v>
      </c>
      <c r="F134" s="437">
        <f>E134*$F$98+E134</f>
        <v>5721.0084999999999</v>
      </c>
      <c r="G134" s="437">
        <f>F134*$G$6+F134</f>
        <v>6293.1093499999997</v>
      </c>
      <c r="H134" s="437">
        <v>6922.42</v>
      </c>
      <c r="I134" s="437">
        <f>H134*$I$6+H134</f>
        <v>7372.3773000000001</v>
      </c>
      <c r="J134" s="437">
        <f>I134*$J$6+I134</f>
        <v>7807.3475607</v>
      </c>
      <c r="K134" s="437">
        <f>J134*$K$6+J134</f>
        <v>8260.1737192206001</v>
      </c>
    </row>
    <row r="135" spans="1:11" ht="26.25" customHeight="1" thickBot="1" x14ac:dyDescent="0.25">
      <c r="A135" s="441"/>
      <c r="B135" s="442" t="s">
        <v>506</v>
      </c>
      <c r="C135" s="522">
        <v>0</v>
      </c>
      <c r="D135" s="523" t="s">
        <v>319</v>
      </c>
      <c r="E135" s="524" t="s">
        <v>319</v>
      </c>
      <c r="F135" s="525" t="s">
        <v>319</v>
      </c>
      <c r="G135" s="525" t="s">
        <v>319</v>
      </c>
      <c r="H135" s="525" t="s">
        <v>319</v>
      </c>
      <c r="I135" s="525" t="s">
        <v>319</v>
      </c>
      <c r="J135" s="525" t="s">
        <v>319</v>
      </c>
      <c r="K135" s="525" t="s">
        <v>319</v>
      </c>
    </row>
    <row r="136" spans="1:11" ht="26.25" customHeight="1" x14ac:dyDescent="0.2">
      <c r="B136" s="258" t="s">
        <v>256</v>
      </c>
      <c r="C136" s="526"/>
      <c r="D136" s="481"/>
      <c r="E136" s="527"/>
      <c r="F136" s="528"/>
    </row>
    <row r="137" spans="1:11" ht="26.25" customHeight="1" x14ac:dyDescent="0.2">
      <c r="C137" s="529"/>
      <c r="D137" s="529"/>
      <c r="E137" s="530"/>
      <c r="F137" s="531"/>
    </row>
    <row r="138" spans="1:11" ht="30" customHeight="1" x14ac:dyDescent="0.2"/>
  </sheetData>
  <mergeCells count="5">
    <mergeCell ref="B2:J2"/>
    <mergeCell ref="B72:J72"/>
    <mergeCell ref="A4:B6"/>
    <mergeCell ref="A96:B98"/>
    <mergeCell ref="A14:B16"/>
  </mergeCells>
  <printOptions horizontalCentered="1"/>
  <pageMargins left="0.25" right="0.25" top="0.75" bottom="0.75" header="0.3" footer="0.3"/>
  <pageSetup paperSize="9" scale="48" firstPageNumber="9" fitToHeight="0" orientation="portrait" useFirstPageNumber="1" r:id="rId1"/>
  <headerFooter alignWithMargins="0">
    <oddHeader>&amp;C&amp;P</oddHeader>
    <oddFooter>&amp;CAdopted 31 March 2015</oddFooter>
  </headerFooter>
  <rowBreaks count="2" manualBreakCount="2">
    <brk id="52" max="16383" man="1"/>
    <brk id="9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O129"/>
  <sheetViews>
    <sheetView view="pageBreakPreview" topLeftCell="A22" zoomScale="70" zoomScaleNormal="100" zoomScaleSheetLayoutView="70" workbookViewId="0">
      <selection activeCell="I5" sqref="I5"/>
    </sheetView>
  </sheetViews>
  <sheetFormatPr defaultRowHeight="24.75" customHeight="1" x14ac:dyDescent="0.2"/>
  <cols>
    <col min="1" max="1" width="3.625" style="271" customWidth="1"/>
    <col min="2" max="2" width="68.625" style="57" customWidth="1"/>
    <col min="3" max="3" width="28.25" style="259" hidden="1" customWidth="1"/>
    <col min="4" max="4" width="26.75" style="259" hidden="1" customWidth="1"/>
    <col min="5" max="5" width="23.5" style="259" hidden="1" customWidth="1"/>
    <col min="6" max="7" width="23.5" style="57" hidden="1" customWidth="1"/>
    <col min="8" max="11" width="23.5" style="57" customWidth="1"/>
    <col min="12" max="12" width="9" style="57" customWidth="1"/>
    <col min="13" max="16384" width="9" style="57"/>
  </cols>
  <sheetData>
    <row r="2" spans="1:11" ht="24.75" customHeight="1" x14ac:dyDescent="0.2">
      <c r="B2" s="780" t="s">
        <v>258</v>
      </c>
      <c r="C2" s="780"/>
      <c r="D2" s="780"/>
      <c r="E2" s="780"/>
      <c r="F2" s="780"/>
      <c r="G2" s="780"/>
      <c r="H2" s="780"/>
      <c r="I2" s="780"/>
      <c r="J2" s="780"/>
    </row>
    <row r="3" spans="1:11" ht="24.75" customHeight="1" thickBot="1" x14ac:dyDescent="0.25">
      <c r="A3" s="272"/>
      <c r="B3" s="113"/>
      <c r="C3" s="260"/>
      <c r="D3" s="165"/>
      <c r="E3" s="165"/>
    </row>
    <row r="4" spans="1:11" ht="34.5" customHeight="1" x14ac:dyDescent="0.2">
      <c r="A4" s="783" t="s">
        <v>238</v>
      </c>
      <c r="B4" s="784"/>
      <c r="C4" s="617" t="s">
        <v>237</v>
      </c>
      <c r="D4" s="617" t="s">
        <v>237</v>
      </c>
      <c r="E4" s="617" t="s">
        <v>237</v>
      </c>
      <c r="F4" s="617" t="s">
        <v>781</v>
      </c>
      <c r="G4" s="617" t="s">
        <v>237</v>
      </c>
      <c r="H4" s="58" t="s">
        <v>237</v>
      </c>
      <c r="I4" s="58" t="s">
        <v>237</v>
      </c>
      <c r="J4" s="58" t="s">
        <v>802</v>
      </c>
      <c r="K4" s="58" t="s">
        <v>802</v>
      </c>
    </row>
    <row r="5" spans="1:11" ht="24.75" customHeight="1" x14ac:dyDescent="0.2">
      <c r="A5" s="785"/>
      <c r="B5" s="758"/>
      <c r="C5" s="173" t="s">
        <v>218</v>
      </c>
      <c r="D5" s="75" t="s">
        <v>555</v>
      </c>
      <c r="E5" s="75" t="s">
        <v>557</v>
      </c>
      <c r="F5" s="75" t="s">
        <v>570</v>
      </c>
      <c r="G5" s="75" t="s">
        <v>599</v>
      </c>
      <c r="H5" s="75" t="s">
        <v>761</v>
      </c>
      <c r="I5" s="75" t="s">
        <v>780</v>
      </c>
      <c r="J5" s="75" t="s">
        <v>808</v>
      </c>
      <c r="K5" s="75" t="s">
        <v>921</v>
      </c>
    </row>
    <row r="6" spans="1:11" ht="24.75" customHeight="1" thickBot="1" x14ac:dyDescent="0.25">
      <c r="A6" s="786"/>
      <c r="B6" s="759"/>
      <c r="C6" s="257">
        <v>0.1</v>
      </c>
      <c r="D6" s="60">
        <v>0.06</v>
      </c>
      <c r="E6" s="128">
        <v>6.5000000000000002E-2</v>
      </c>
      <c r="F6" s="128">
        <v>0.1</v>
      </c>
      <c r="G6" s="381">
        <v>0.1</v>
      </c>
      <c r="H6" s="128">
        <v>6.6000000000000003E-2</v>
      </c>
      <c r="I6" s="128">
        <v>6.5000000000000002E-2</v>
      </c>
      <c r="J6" s="128">
        <v>5.8999999999999997E-2</v>
      </c>
      <c r="K6" s="128">
        <v>5.8000000000000003E-2</v>
      </c>
    </row>
    <row r="7" spans="1:11" ht="24.75" customHeight="1" x14ac:dyDescent="0.2">
      <c r="A7" s="618"/>
      <c r="B7" s="239"/>
      <c r="C7" s="147"/>
      <c r="D7" s="136"/>
      <c r="E7" s="261"/>
      <c r="F7" s="133"/>
      <c r="G7" s="185"/>
      <c r="H7" s="185"/>
      <c r="I7" s="619"/>
      <c r="J7" s="619"/>
      <c r="K7" s="619"/>
    </row>
    <row r="8" spans="1:11" ht="24.75" customHeight="1" x14ac:dyDescent="0.2">
      <c r="A8" s="618"/>
      <c r="B8" s="269" t="s">
        <v>682</v>
      </c>
      <c r="C8" s="147"/>
      <c r="D8" s="136"/>
      <c r="E8" s="136"/>
      <c r="F8" s="133"/>
      <c r="G8" s="133"/>
      <c r="H8" s="133"/>
      <c r="I8" s="620"/>
      <c r="J8" s="620"/>
      <c r="K8" s="620"/>
    </row>
    <row r="9" spans="1:11" ht="24.75" customHeight="1" x14ac:dyDescent="0.2">
      <c r="A9" s="618"/>
      <c r="B9" s="239"/>
      <c r="C9" s="147"/>
      <c r="D9" s="137"/>
      <c r="E9" s="136"/>
      <c r="F9" s="133"/>
      <c r="G9" s="133"/>
      <c r="H9" s="133"/>
      <c r="I9" s="620"/>
      <c r="J9" s="620"/>
      <c r="K9" s="620"/>
    </row>
    <row r="10" spans="1:11" ht="24.75" customHeight="1" x14ac:dyDescent="0.2">
      <c r="A10" s="618"/>
      <c r="B10" s="270" t="s">
        <v>683</v>
      </c>
      <c r="C10" s="147">
        <v>341</v>
      </c>
      <c r="D10" s="137">
        <v>455.1</v>
      </c>
      <c r="E10" s="137">
        <v>533.14</v>
      </c>
      <c r="F10" s="137">
        <f>E10*$F$6+E10</f>
        <v>586.45399999999995</v>
      </c>
      <c r="G10" s="137">
        <f>F10*$G$6+F10</f>
        <v>645.09939999999995</v>
      </c>
      <c r="H10" s="137">
        <f>G10*$H$6+G10</f>
        <v>687.67596039999989</v>
      </c>
      <c r="I10" s="137">
        <f>H10*$I$6+H10</f>
        <v>732.37489782599994</v>
      </c>
      <c r="J10" s="137">
        <f>I10*$J$6+I10</f>
        <v>775.58501679773394</v>
      </c>
      <c r="K10" s="137">
        <f>J10*$K$6+J10</f>
        <v>820.5689477720025</v>
      </c>
    </row>
    <row r="11" spans="1:11" ht="24.75" customHeight="1" x14ac:dyDescent="0.2">
      <c r="A11" s="618"/>
      <c r="B11" s="270" t="s">
        <v>513</v>
      </c>
      <c r="C11" s="147">
        <v>0</v>
      </c>
      <c r="D11" s="262" t="s">
        <v>319</v>
      </c>
      <c r="E11" s="262" t="s">
        <v>319</v>
      </c>
      <c r="F11" s="262" t="s">
        <v>319</v>
      </c>
      <c r="G11" s="262" t="s">
        <v>319</v>
      </c>
      <c r="H11" s="262" t="s">
        <v>319</v>
      </c>
      <c r="I11" s="622" t="s">
        <v>319</v>
      </c>
      <c r="J11" s="622" t="s">
        <v>319</v>
      </c>
      <c r="K11" s="622" t="s">
        <v>319</v>
      </c>
    </row>
    <row r="12" spans="1:11" ht="24.75" customHeight="1" x14ac:dyDescent="0.2">
      <c r="A12" s="618"/>
      <c r="B12" s="239"/>
      <c r="C12" s="147"/>
      <c r="D12" s="136"/>
      <c r="E12" s="136"/>
      <c r="F12" s="136"/>
      <c r="G12" s="136"/>
      <c r="H12" s="136"/>
      <c r="I12" s="623"/>
      <c r="J12" s="623"/>
      <c r="K12" s="623"/>
    </row>
    <row r="13" spans="1:11" ht="24.75" customHeight="1" x14ac:dyDescent="0.2">
      <c r="A13" s="618"/>
      <c r="B13" s="239" t="s">
        <v>507</v>
      </c>
      <c r="C13" s="147">
        <v>0</v>
      </c>
      <c r="D13" s="262" t="s">
        <v>319</v>
      </c>
      <c r="E13" s="262" t="s">
        <v>319</v>
      </c>
      <c r="F13" s="262" t="s">
        <v>319</v>
      </c>
      <c r="G13" s="262" t="s">
        <v>319</v>
      </c>
      <c r="H13" s="262" t="s">
        <v>319</v>
      </c>
      <c r="I13" s="622" t="s">
        <v>319</v>
      </c>
      <c r="J13" s="622" t="s">
        <v>319</v>
      </c>
      <c r="K13" s="622" t="s">
        <v>319</v>
      </c>
    </row>
    <row r="14" spans="1:11" ht="32.25" customHeight="1" x14ac:dyDescent="0.2">
      <c r="A14" s="618"/>
      <c r="B14" s="239" t="s">
        <v>508</v>
      </c>
      <c r="C14" s="147">
        <v>0</v>
      </c>
      <c r="D14" s="262" t="s">
        <v>319</v>
      </c>
      <c r="E14" s="262" t="s">
        <v>319</v>
      </c>
      <c r="F14" s="262" t="s">
        <v>319</v>
      </c>
      <c r="G14" s="262" t="s">
        <v>319</v>
      </c>
      <c r="H14" s="262" t="s">
        <v>319</v>
      </c>
      <c r="I14" s="622" t="s">
        <v>319</v>
      </c>
      <c r="J14" s="622" t="s">
        <v>319</v>
      </c>
      <c r="K14" s="622" t="s">
        <v>319</v>
      </c>
    </row>
    <row r="15" spans="1:11" ht="24.75" customHeight="1" x14ac:dyDescent="0.2">
      <c r="A15" s="618"/>
      <c r="B15" s="239" t="s">
        <v>509</v>
      </c>
      <c r="C15" s="147">
        <v>0</v>
      </c>
      <c r="D15" s="262" t="s">
        <v>319</v>
      </c>
      <c r="E15" s="262" t="s">
        <v>319</v>
      </c>
      <c r="F15" s="262" t="s">
        <v>319</v>
      </c>
      <c r="G15" s="262" t="s">
        <v>319</v>
      </c>
      <c r="H15" s="262" t="s">
        <v>319</v>
      </c>
      <c r="I15" s="622" t="s">
        <v>319</v>
      </c>
      <c r="J15" s="622" t="s">
        <v>319</v>
      </c>
      <c r="K15" s="622" t="s">
        <v>319</v>
      </c>
    </row>
    <row r="16" spans="1:11" ht="24.75" customHeight="1" x14ac:dyDescent="0.2">
      <c r="A16" s="618"/>
      <c r="B16" s="239" t="s">
        <v>510</v>
      </c>
      <c r="C16" s="147">
        <v>0</v>
      </c>
      <c r="D16" s="262" t="s">
        <v>319</v>
      </c>
      <c r="E16" s="262" t="s">
        <v>319</v>
      </c>
      <c r="F16" s="262" t="s">
        <v>319</v>
      </c>
      <c r="G16" s="262" t="s">
        <v>319</v>
      </c>
      <c r="H16" s="262" t="s">
        <v>319</v>
      </c>
      <c r="I16" s="622" t="s">
        <v>319</v>
      </c>
      <c r="J16" s="622" t="s">
        <v>319</v>
      </c>
      <c r="K16" s="622" t="s">
        <v>319</v>
      </c>
    </row>
    <row r="17" spans="1:11" ht="29.25" customHeight="1" x14ac:dyDescent="0.2">
      <c r="A17" s="618"/>
      <c r="B17" s="239" t="s">
        <v>511</v>
      </c>
      <c r="C17" s="147">
        <v>0</v>
      </c>
      <c r="D17" s="262" t="s">
        <v>319</v>
      </c>
      <c r="E17" s="262" t="s">
        <v>319</v>
      </c>
      <c r="F17" s="262" t="s">
        <v>319</v>
      </c>
      <c r="G17" s="262" t="s">
        <v>319</v>
      </c>
      <c r="H17" s="262" t="s">
        <v>319</v>
      </c>
      <c r="I17" s="622" t="s">
        <v>319</v>
      </c>
      <c r="J17" s="622" t="s">
        <v>319</v>
      </c>
      <c r="K17" s="622" t="s">
        <v>319</v>
      </c>
    </row>
    <row r="18" spans="1:11" ht="24.75" customHeight="1" x14ac:dyDescent="0.2">
      <c r="A18" s="618"/>
      <c r="B18" s="239" t="s">
        <v>512</v>
      </c>
      <c r="C18" s="147">
        <v>0</v>
      </c>
      <c r="D18" s="262" t="s">
        <v>319</v>
      </c>
      <c r="E18" s="262" t="s">
        <v>319</v>
      </c>
      <c r="F18" s="262" t="s">
        <v>319</v>
      </c>
      <c r="G18" s="262" t="s">
        <v>319</v>
      </c>
      <c r="H18" s="262" t="s">
        <v>319</v>
      </c>
      <c r="I18" s="622" t="s">
        <v>319</v>
      </c>
      <c r="J18" s="622" t="s">
        <v>319</v>
      </c>
      <c r="K18" s="622" t="s">
        <v>319</v>
      </c>
    </row>
    <row r="19" spans="1:11" ht="24.75" customHeight="1" x14ac:dyDescent="0.2">
      <c r="A19" s="618"/>
      <c r="B19" s="239"/>
      <c r="C19" s="147"/>
      <c r="D19" s="133"/>
      <c r="E19" s="136"/>
      <c r="F19" s="133"/>
      <c r="G19" s="133"/>
      <c r="H19" s="133"/>
      <c r="I19" s="620"/>
      <c r="J19" s="620"/>
      <c r="K19" s="620"/>
    </row>
    <row r="20" spans="1:11" ht="24.75" customHeight="1" x14ac:dyDescent="0.2">
      <c r="A20" s="618"/>
      <c r="B20" s="269" t="s">
        <v>685</v>
      </c>
      <c r="C20" s="147"/>
      <c r="D20" s="133"/>
      <c r="E20" s="136"/>
      <c r="F20" s="133"/>
      <c r="G20" s="133"/>
      <c r="H20" s="133"/>
      <c r="I20" s="620"/>
      <c r="J20" s="620"/>
      <c r="K20" s="620"/>
    </row>
    <row r="21" spans="1:11" ht="24.75" customHeight="1" x14ac:dyDescent="0.2">
      <c r="A21" s="618"/>
      <c r="B21" s="234" t="s">
        <v>686</v>
      </c>
      <c r="C21" s="147"/>
      <c r="D21" s="133"/>
      <c r="E21" s="136"/>
      <c r="F21" s="133"/>
      <c r="G21" s="133"/>
      <c r="H21" s="133"/>
      <c r="I21" s="620"/>
      <c r="J21" s="620"/>
      <c r="K21" s="620"/>
    </row>
    <row r="22" spans="1:11" ht="24.75" customHeight="1" x14ac:dyDescent="0.2">
      <c r="A22" s="618"/>
      <c r="B22" s="239"/>
      <c r="C22" s="147"/>
      <c r="D22" s="133"/>
      <c r="E22" s="136"/>
      <c r="F22" s="133"/>
      <c r="G22" s="133"/>
      <c r="H22" s="133"/>
      <c r="I22" s="620"/>
      <c r="J22" s="620"/>
      <c r="K22" s="620"/>
    </row>
    <row r="23" spans="1:11" ht="24.75" customHeight="1" x14ac:dyDescent="0.2">
      <c r="A23" s="618" t="s">
        <v>643</v>
      </c>
      <c r="B23" s="239" t="s">
        <v>687</v>
      </c>
      <c r="C23" s="147">
        <v>129.80000000000001</v>
      </c>
      <c r="D23" s="137">
        <v>173.3</v>
      </c>
      <c r="E23" s="137">
        <v>202.99</v>
      </c>
      <c r="F23" s="137">
        <f>E23*$F$6+E23</f>
        <v>223.28900000000002</v>
      </c>
      <c r="G23" s="137">
        <f>F23*$G$6+F23</f>
        <v>245.61790000000002</v>
      </c>
      <c r="H23" s="137">
        <f t="shared" ref="H23:H24" si="0">G23*$H$6+G23</f>
        <v>261.82868140000005</v>
      </c>
      <c r="I23" s="137">
        <f t="shared" ref="I23:I24" si="1">H23*$I$6+H23</f>
        <v>278.84754569100005</v>
      </c>
      <c r="J23" s="137">
        <f t="shared" ref="J23:J24" si="2">I23*$J$6+I23</f>
        <v>295.29955088676905</v>
      </c>
      <c r="K23" s="137">
        <f t="shared" ref="K23:K24" si="3">J23*$K$6+J23</f>
        <v>312.42692483820167</v>
      </c>
    </row>
    <row r="24" spans="1:11" ht="24.75" customHeight="1" x14ac:dyDescent="0.2">
      <c r="A24" s="618" t="s">
        <v>644</v>
      </c>
      <c r="B24" s="239" t="s">
        <v>688</v>
      </c>
      <c r="C24" s="147">
        <v>3058</v>
      </c>
      <c r="D24" s="137">
        <v>4080.9</v>
      </c>
      <c r="E24" s="137">
        <v>4780.79</v>
      </c>
      <c r="F24" s="137">
        <f>E24*$F$6+E24</f>
        <v>5258.8689999999997</v>
      </c>
      <c r="G24" s="137">
        <f>F24*$G$6+F24</f>
        <v>5784.7559000000001</v>
      </c>
      <c r="H24" s="137">
        <f t="shared" si="0"/>
        <v>6166.5497894</v>
      </c>
      <c r="I24" s="137">
        <f t="shared" si="1"/>
        <v>6567.3755257109997</v>
      </c>
      <c r="J24" s="137">
        <f t="shared" si="2"/>
        <v>6954.8506817279485</v>
      </c>
      <c r="K24" s="137">
        <f t="shared" si="3"/>
        <v>7358.2320212681698</v>
      </c>
    </row>
    <row r="25" spans="1:11" ht="31.5" customHeight="1" x14ac:dyDescent="0.2">
      <c r="A25" s="618" t="s">
        <v>645</v>
      </c>
      <c r="B25" s="239" t="s">
        <v>689</v>
      </c>
      <c r="C25" s="147"/>
      <c r="D25" s="133"/>
      <c r="E25" s="136"/>
      <c r="F25" s="133"/>
      <c r="G25" s="133"/>
      <c r="H25" s="133"/>
      <c r="I25" s="620"/>
      <c r="J25" s="620"/>
      <c r="K25" s="620"/>
    </row>
    <row r="26" spans="1:11" ht="24.75" customHeight="1" x14ac:dyDescent="0.2">
      <c r="A26" s="618" t="s">
        <v>646</v>
      </c>
      <c r="B26" s="239" t="s">
        <v>308</v>
      </c>
      <c r="C26" s="147" t="s">
        <v>280</v>
      </c>
      <c r="D26" s="156" t="s">
        <v>280</v>
      </c>
      <c r="E26" s="263" t="s">
        <v>280</v>
      </c>
      <c r="F26" s="156" t="s">
        <v>280</v>
      </c>
      <c r="G26" s="156" t="s">
        <v>280</v>
      </c>
      <c r="H26" s="156" t="s">
        <v>280</v>
      </c>
      <c r="I26" s="624" t="s">
        <v>280</v>
      </c>
      <c r="J26" s="624" t="s">
        <v>280</v>
      </c>
      <c r="K26" s="624" t="s">
        <v>280</v>
      </c>
    </row>
    <row r="27" spans="1:11" ht="24.75" customHeight="1" x14ac:dyDescent="0.2">
      <c r="A27" s="618"/>
      <c r="B27" s="239"/>
      <c r="C27" s="147"/>
      <c r="D27" s="133"/>
      <c r="E27" s="264"/>
      <c r="F27" s="133"/>
      <c r="G27" s="133"/>
      <c r="H27" s="133"/>
      <c r="I27" s="620"/>
      <c r="J27" s="620"/>
      <c r="K27" s="620"/>
    </row>
    <row r="28" spans="1:11" ht="24.75" customHeight="1" x14ac:dyDescent="0.2">
      <c r="A28" s="618"/>
      <c r="B28" s="239" t="s">
        <v>684</v>
      </c>
      <c r="C28" s="105"/>
      <c r="D28" s="133"/>
      <c r="E28" s="136"/>
      <c r="F28" s="133"/>
      <c r="G28" s="133"/>
      <c r="H28" s="133"/>
      <c r="I28" s="620"/>
      <c r="J28" s="620"/>
      <c r="K28" s="620"/>
    </row>
    <row r="29" spans="1:11" ht="17.25" customHeight="1" x14ac:dyDescent="0.2">
      <c r="A29" s="618"/>
      <c r="B29" s="239"/>
      <c r="C29" s="105"/>
      <c r="D29" s="133"/>
      <c r="E29" s="136"/>
      <c r="F29" s="133"/>
      <c r="G29" s="133"/>
      <c r="H29" s="133"/>
      <c r="I29" s="620"/>
      <c r="J29" s="620"/>
      <c r="K29" s="620"/>
    </row>
    <row r="30" spans="1:11" ht="17.25" customHeight="1" x14ac:dyDescent="0.2">
      <c r="A30" s="618" t="s">
        <v>607</v>
      </c>
      <c r="B30" s="234" t="s">
        <v>690</v>
      </c>
      <c r="C30" s="105"/>
      <c r="D30" s="133"/>
      <c r="E30" s="136"/>
      <c r="F30" s="133"/>
      <c r="G30" s="133"/>
      <c r="H30" s="133"/>
      <c r="I30" s="620"/>
      <c r="J30" s="620"/>
      <c r="K30" s="620"/>
    </row>
    <row r="31" spans="1:11" ht="17.25" customHeight="1" x14ac:dyDescent="0.2">
      <c r="A31" s="618"/>
      <c r="B31" s="239" t="s">
        <v>691</v>
      </c>
      <c r="C31" s="265">
        <v>0.94</v>
      </c>
      <c r="D31" s="137">
        <v>1.3</v>
      </c>
      <c r="E31" s="137">
        <v>1.49</v>
      </c>
      <c r="F31" s="137">
        <f>E31*$F$6+E31</f>
        <v>1.639</v>
      </c>
      <c r="G31" s="137">
        <f>F31*$G$6+F31</f>
        <v>1.8028999999999999</v>
      </c>
      <c r="H31" s="137">
        <f t="shared" ref="H31:H32" si="4">G31*$H$6+G31</f>
        <v>1.9218914</v>
      </c>
      <c r="I31" s="137">
        <f t="shared" ref="I31:I32" si="5">H31*$I$6+H31</f>
        <v>2.0468143410000001</v>
      </c>
      <c r="J31" s="137">
        <f t="shared" ref="J31:J32" si="6">I31*$J$6+I31</f>
        <v>2.1675763871190004</v>
      </c>
      <c r="K31" s="137">
        <f t="shared" ref="K31:K32" si="7">J31*$K$6+J31</f>
        <v>2.2932958175719023</v>
      </c>
    </row>
    <row r="32" spans="1:11" ht="17.25" customHeight="1" x14ac:dyDescent="0.2">
      <c r="A32" s="618"/>
      <c r="B32" s="239" t="s">
        <v>692</v>
      </c>
      <c r="C32" s="265">
        <v>1.43</v>
      </c>
      <c r="D32" s="137">
        <v>1.9</v>
      </c>
      <c r="E32" s="137">
        <v>2.2400000000000002</v>
      </c>
      <c r="F32" s="137">
        <f>E32*$F$6+E32</f>
        <v>2.4640000000000004</v>
      </c>
      <c r="G32" s="137">
        <f>F32*$G$6+F32</f>
        <v>2.7104000000000004</v>
      </c>
      <c r="H32" s="137">
        <f t="shared" si="4"/>
        <v>2.8892864000000005</v>
      </c>
      <c r="I32" s="137">
        <f t="shared" si="5"/>
        <v>3.0770900160000005</v>
      </c>
      <c r="J32" s="137">
        <f t="shared" si="6"/>
        <v>3.2586383269440007</v>
      </c>
      <c r="K32" s="137">
        <f t="shared" si="7"/>
        <v>3.4476393499067526</v>
      </c>
    </row>
    <row r="33" spans="1:15" ht="17.25" customHeight="1" x14ac:dyDescent="0.2">
      <c r="A33" s="618"/>
      <c r="B33" s="239"/>
      <c r="C33" s="265"/>
      <c r="D33" s="133"/>
      <c r="E33" s="136"/>
      <c r="F33" s="133"/>
      <c r="G33" s="133"/>
      <c r="H33" s="133"/>
      <c r="I33" s="620"/>
      <c r="J33" s="620"/>
      <c r="K33" s="620"/>
    </row>
    <row r="34" spans="1:15" ht="17.25" customHeight="1" x14ac:dyDescent="0.2">
      <c r="A34" s="618" t="s">
        <v>608</v>
      </c>
      <c r="B34" s="234" t="s">
        <v>693</v>
      </c>
      <c r="C34" s="265"/>
      <c r="D34" s="133"/>
      <c r="E34" s="136"/>
      <c r="F34" s="133"/>
      <c r="G34" s="133"/>
      <c r="H34" s="133"/>
      <c r="I34" s="620"/>
      <c r="J34" s="620"/>
      <c r="K34" s="620"/>
    </row>
    <row r="35" spans="1:15" ht="17.25" customHeight="1" x14ac:dyDescent="0.2">
      <c r="A35" s="618"/>
      <c r="B35" s="239" t="s">
        <v>278</v>
      </c>
      <c r="C35" s="265">
        <v>27.5</v>
      </c>
      <c r="D35" s="137">
        <v>36.700000000000003</v>
      </c>
      <c r="E35" s="137">
        <v>43.03</v>
      </c>
      <c r="F35" s="137">
        <f>E35*$F$6+E35</f>
        <v>47.332999999999998</v>
      </c>
      <c r="G35" s="137">
        <f>F35*$G$6+F35</f>
        <v>52.066299999999998</v>
      </c>
      <c r="H35" s="137">
        <f t="shared" ref="H35:H37" si="8">G35*$H$6+G35</f>
        <v>55.502675799999999</v>
      </c>
      <c r="I35" s="137">
        <f t="shared" ref="I35:I37" si="9">H35*$I$6+H35</f>
        <v>59.110349726999999</v>
      </c>
      <c r="J35" s="137">
        <f t="shared" ref="J35:J37" si="10">I35*$J$6+I35</f>
        <v>62.597860360893002</v>
      </c>
      <c r="K35" s="137">
        <f t="shared" ref="K35:K37" si="11">J35*$K$6+J35</f>
        <v>66.2285362618248</v>
      </c>
    </row>
    <row r="36" spans="1:15" ht="17.25" customHeight="1" x14ac:dyDescent="0.2">
      <c r="A36" s="618"/>
      <c r="B36" s="239" t="s">
        <v>277</v>
      </c>
      <c r="C36" s="265">
        <v>14.3</v>
      </c>
      <c r="D36" s="137">
        <v>19.100000000000001</v>
      </c>
      <c r="E36" s="137">
        <v>22.37</v>
      </c>
      <c r="F36" s="137">
        <f>E36*$F$6+E36</f>
        <v>24.606999999999999</v>
      </c>
      <c r="G36" s="137">
        <f>F36*$G$6+F36</f>
        <v>27.067699999999999</v>
      </c>
      <c r="H36" s="137">
        <f t="shared" si="8"/>
        <v>28.8541682</v>
      </c>
      <c r="I36" s="137">
        <f t="shared" si="9"/>
        <v>30.729689133000001</v>
      </c>
      <c r="J36" s="137">
        <f t="shared" si="10"/>
        <v>32.542740791847002</v>
      </c>
      <c r="K36" s="137">
        <f t="shared" si="11"/>
        <v>34.430219757774125</v>
      </c>
    </row>
    <row r="37" spans="1:15" ht="17.25" customHeight="1" x14ac:dyDescent="0.2">
      <c r="A37" s="618"/>
      <c r="B37" s="239" t="s">
        <v>276</v>
      </c>
      <c r="C37" s="265">
        <v>9.35</v>
      </c>
      <c r="D37" s="137">
        <v>12.5</v>
      </c>
      <c r="E37" s="137">
        <v>14.7</v>
      </c>
      <c r="F37" s="137">
        <f>E37*$F$6+E37</f>
        <v>16.169999999999998</v>
      </c>
      <c r="G37" s="137">
        <f>F37*$G$6+F37</f>
        <v>17.786999999999999</v>
      </c>
      <c r="H37" s="137">
        <f t="shared" si="8"/>
        <v>18.960941999999999</v>
      </c>
      <c r="I37" s="137">
        <f t="shared" si="9"/>
        <v>20.193403229999998</v>
      </c>
      <c r="J37" s="137">
        <f t="shared" si="10"/>
        <v>21.384814020569998</v>
      </c>
      <c r="K37" s="137">
        <f t="shared" si="11"/>
        <v>22.625133233763059</v>
      </c>
    </row>
    <row r="38" spans="1:15" ht="17.25" customHeight="1" x14ac:dyDescent="0.2">
      <c r="A38" s="618"/>
      <c r="B38" s="239"/>
      <c r="C38" s="265"/>
      <c r="D38" s="133"/>
      <c r="E38" s="136"/>
      <c r="F38" s="133"/>
      <c r="G38" s="133"/>
      <c r="H38" s="133"/>
      <c r="I38" s="620"/>
      <c r="J38" s="620"/>
      <c r="K38" s="620"/>
    </row>
    <row r="39" spans="1:15" ht="17.25" customHeight="1" x14ac:dyDescent="0.2">
      <c r="A39" s="618" t="s">
        <v>609</v>
      </c>
      <c r="B39" s="234" t="s">
        <v>694</v>
      </c>
      <c r="C39" s="265"/>
      <c r="D39" s="133"/>
      <c r="E39" s="136"/>
      <c r="F39" s="133"/>
      <c r="G39" s="133"/>
      <c r="H39" s="133"/>
      <c r="I39" s="620"/>
      <c r="J39" s="620"/>
      <c r="K39" s="620"/>
    </row>
    <row r="40" spans="1:15" ht="17.25" customHeight="1" x14ac:dyDescent="0.2">
      <c r="A40" s="618"/>
      <c r="B40" s="239" t="s">
        <v>278</v>
      </c>
      <c r="C40" s="265">
        <v>151.80000000000001</v>
      </c>
      <c r="D40" s="137">
        <v>202.6</v>
      </c>
      <c r="E40" s="137">
        <v>237.39</v>
      </c>
      <c r="F40" s="137">
        <f>E40*$F$6+E40</f>
        <v>261.12899999999996</v>
      </c>
      <c r="G40" s="137">
        <f>F40*$G$6+F40</f>
        <v>287.24189999999999</v>
      </c>
      <c r="H40" s="137">
        <f t="shared" ref="H40:H42" si="12">G40*$H$6+G40</f>
        <v>306.19986539999996</v>
      </c>
      <c r="I40" s="137">
        <f t="shared" ref="I40:I42" si="13">H40*$I$6+H40</f>
        <v>326.10285665099997</v>
      </c>
      <c r="J40" s="137">
        <f t="shared" ref="J40:J42" si="14">I40*$J$6+I40</f>
        <v>345.34292519340897</v>
      </c>
      <c r="K40" s="137">
        <f t="shared" ref="K40:K42" si="15">J40*$K$6+J40</f>
        <v>365.37281485462671</v>
      </c>
    </row>
    <row r="41" spans="1:15" ht="17.25" customHeight="1" x14ac:dyDescent="0.2">
      <c r="A41" s="618"/>
      <c r="B41" s="239" t="s">
        <v>277</v>
      </c>
      <c r="C41" s="265">
        <v>72.599999999999994</v>
      </c>
      <c r="D41" s="137">
        <v>96.9</v>
      </c>
      <c r="E41" s="137">
        <v>113.53</v>
      </c>
      <c r="F41" s="137">
        <f>E41*$F$6+E41</f>
        <v>124.88300000000001</v>
      </c>
      <c r="G41" s="137">
        <f>F41*$G$6+F41</f>
        <v>137.37130000000002</v>
      </c>
      <c r="H41" s="137">
        <f t="shared" si="12"/>
        <v>146.43780580000004</v>
      </c>
      <c r="I41" s="137">
        <f t="shared" si="13"/>
        <v>155.95626317700004</v>
      </c>
      <c r="J41" s="137">
        <f t="shared" si="14"/>
        <v>165.15768270444303</v>
      </c>
      <c r="K41" s="137">
        <f t="shared" si="15"/>
        <v>174.73682830130073</v>
      </c>
    </row>
    <row r="42" spans="1:15" ht="17.25" customHeight="1" x14ac:dyDescent="0.2">
      <c r="A42" s="618"/>
      <c r="B42" s="239" t="s">
        <v>276</v>
      </c>
      <c r="C42" s="265">
        <v>36.299999999999997</v>
      </c>
      <c r="D42" s="137">
        <v>48.4</v>
      </c>
      <c r="E42" s="137">
        <v>56.66</v>
      </c>
      <c r="F42" s="137">
        <f>E42*$F$6+E42</f>
        <v>62.325999999999993</v>
      </c>
      <c r="G42" s="137">
        <f>F42*$G$6+F42</f>
        <v>68.558599999999998</v>
      </c>
      <c r="H42" s="137">
        <f t="shared" si="12"/>
        <v>73.083467600000006</v>
      </c>
      <c r="I42" s="137">
        <f t="shared" si="13"/>
        <v>77.83389299400001</v>
      </c>
      <c r="J42" s="137">
        <f t="shared" si="14"/>
        <v>82.426092680646008</v>
      </c>
      <c r="K42" s="137">
        <f t="shared" si="15"/>
        <v>87.206806056123483</v>
      </c>
    </row>
    <row r="43" spans="1:15" ht="17.25" customHeight="1" thickBot="1" x14ac:dyDescent="0.25">
      <c r="A43" s="625"/>
      <c r="B43" s="184"/>
      <c r="C43" s="266"/>
      <c r="D43" s="131"/>
      <c r="E43" s="164"/>
      <c r="F43" s="131"/>
      <c r="G43" s="131"/>
      <c r="H43" s="131"/>
      <c r="I43" s="626"/>
      <c r="J43" s="626"/>
      <c r="K43" s="626"/>
    </row>
    <row r="44" spans="1:15" ht="24.75" customHeight="1" thickBot="1" x14ac:dyDescent="0.25">
      <c r="A44" s="627"/>
      <c r="B44" s="628" t="s">
        <v>256</v>
      </c>
      <c r="C44" s="629"/>
      <c r="D44" s="629"/>
      <c r="E44" s="629"/>
      <c r="F44" s="630"/>
      <c r="G44" s="630"/>
      <c r="H44" s="630"/>
      <c r="I44" s="631"/>
      <c r="J44" s="631"/>
      <c r="K44" s="631"/>
    </row>
    <row r="45" spans="1:15" s="79" customFormat="1" ht="24.75" customHeight="1" x14ac:dyDescent="0.2">
      <c r="A45" s="273"/>
      <c r="C45" s="267"/>
      <c r="D45" s="267"/>
      <c r="E45" s="267"/>
    </row>
    <row r="46" spans="1:15" s="79" customFormat="1" ht="24.75" customHeight="1" x14ac:dyDescent="0.2">
      <c r="A46" s="273"/>
      <c r="C46" s="267"/>
      <c r="D46" s="267"/>
      <c r="E46" s="267"/>
      <c r="L46" s="113"/>
      <c r="M46" s="113"/>
      <c r="N46" s="113"/>
      <c r="O46" s="113"/>
    </row>
    <row r="47" spans="1:15" s="79" customFormat="1" ht="24.75" customHeight="1" x14ac:dyDescent="0.2">
      <c r="A47" s="273"/>
      <c r="E47" s="267"/>
      <c r="L47" s="268"/>
      <c r="M47" s="113"/>
      <c r="N47" s="113"/>
      <c r="O47" s="113"/>
    </row>
    <row r="48" spans="1:15" s="79" customFormat="1" ht="24.75" customHeight="1" x14ac:dyDescent="0.2">
      <c r="A48" s="273"/>
      <c r="E48" s="267"/>
      <c r="L48" s="268"/>
      <c r="M48" s="113"/>
      <c r="N48" s="113"/>
      <c r="O48" s="113"/>
    </row>
    <row r="49" spans="1:15" s="79" customFormat="1" ht="24.75" customHeight="1" x14ac:dyDescent="0.2">
      <c r="A49" s="273"/>
      <c r="E49" s="267"/>
      <c r="L49" s="268"/>
      <c r="M49" s="113"/>
      <c r="N49" s="113"/>
      <c r="O49" s="113"/>
    </row>
    <row r="50" spans="1:15" s="79" customFormat="1" ht="24.75" customHeight="1" x14ac:dyDescent="0.2">
      <c r="A50" s="273"/>
      <c r="E50" s="267"/>
      <c r="J50" s="782"/>
      <c r="K50" s="782"/>
      <c r="L50" s="782"/>
      <c r="M50" s="113"/>
      <c r="N50" s="113"/>
      <c r="O50" s="113"/>
    </row>
    <row r="51" spans="1:15" s="79" customFormat="1" ht="24.75" customHeight="1" x14ac:dyDescent="0.2">
      <c r="A51" s="273"/>
      <c r="E51" s="267"/>
      <c r="J51" s="782"/>
      <c r="K51" s="782"/>
      <c r="L51" s="782"/>
      <c r="M51" s="113"/>
      <c r="N51" s="113"/>
      <c r="O51" s="113"/>
    </row>
    <row r="52" spans="1:15" s="79" customFormat="1" ht="24.75" customHeight="1" x14ac:dyDescent="0.2">
      <c r="A52" s="273"/>
      <c r="E52" s="267"/>
      <c r="J52" s="781"/>
      <c r="K52" s="781"/>
      <c r="L52" s="781"/>
      <c r="M52" s="113"/>
      <c r="N52" s="113"/>
      <c r="O52" s="113"/>
    </row>
    <row r="53" spans="1:15" s="79" customFormat="1" ht="24.75" customHeight="1" x14ac:dyDescent="0.2">
      <c r="A53" s="273"/>
      <c r="E53" s="267"/>
      <c r="L53" s="268"/>
      <c r="M53" s="113"/>
      <c r="N53" s="113"/>
      <c r="O53" s="113"/>
    </row>
    <row r="54" spans="1:15" s="79" customFormat="1" ht="24.75" customHeight="1" x14ac:dyDescent="0.2">
      <c r="A54" s="273"/>
      <c r="E54" s="267"/>
      <c r="L54" s="268"/>
      <c r="M54" s="113"/>
      <c r="N54" s="113"/>
      <c r="O54" s="113"/>
    </row>
    <row r="55" spans="1:15" s="79" customFormat="1" ht="24.75" customHeight="1" x14ac:dyDescent="0.2">
      <c r="A55" s="273"/>
      <c r="E55" s="267"/>
      <c r="L55" s="268"/>
      <c r="M55" s="113"/>
      <c r="N55" s="113"/>
      <c r="O55" s="113"/>
    </row>
    <row r="56" spans="1:15" s="79" customFormat="1" ht="24.75" customHeight="1" x14ac:dyDescent="0.2">
      <c r="A56" s="273"/>
      <c r="E56" s="267"/>
      <c r="J56" s="782"/>
      <c r="K56" s="782"/>
      <c r="L56" s="782"/>
      <c r="M56" s="113"/>
      <c r="N56" s="113"/>
      <c r="O56" s="113"/>
    </row>
    <row r="57" spans="1:15" s="79" customFormat="1" ht="24.75" customHeight="1" x14ac:dyDescent="0.2">
      <c r="A57" s="273"/>
      <c r="E57" s="267"/>
      <c r="J57" s="782"/>
      <c r="K57" s="782"/>
      <c r="L57" s="782"/>
      <c r="M57" s="113"/>
      <c r="N57" s="113"/>
      <c r="O57" s="113"/>
    </row>
    <row r="58" spans="1:15" s="79" customFormat="1" ht="24.75" customHeight="1" x14ac:dyDescent="0.2">
      <c r="A58" s="273"/>
      <c r="E58" s="267"/>
      <c r="J58" s="781"/>
      <c r="K58" s="781"/>
      <c r="L58" s="781"/>
      <c r="M58" s="113"/>
      <c r="N58" s="113"/>
      <c r="O58" s="113"/>
    </row>
    <row r="59" spans="1:15" s="79" customFormat="1" ht="24.75" customHeight="1" x14ac:dyDescent="0.2">
      <c r="A59" s="273"/>
      <c r="E59" s="267"/>
      <c r="L59" s="268"/>
      <c r="M59" s="113"/>
      <c r="N59" s="113"/>
      <c r="O59" s="113"/>
    </row>
    <row r="60" spans="1:15" s="79" customFormat="1" ht="24.75" customHeight="1" x14ac:dyDescent="0.2">
      <c r="A60" s="273"/>
      <c r="E60" s="267"/>
      <c r="L60" s="268"/>
      <c r="M60" s="113"/>
      <c r="N60" s="113"/>
      <c r="O60" s="113"/>
    </row>
    <row r="61" spans="1:15" s="79" customFormat="1" ht="24.75" customHeight="1" x14ac:dyDescent="0.2">
      <c r="A61" s="273"/>
      <c r="E61" s="267"/>
      <c r="L61" s="268"/>
      <c r="M61" s="113"/>
      <c r="N61" s="113"/>
      <c r="O61" s="113"/>
    </row>
    <row r="62" spans="1:15" s="79" customFormat="1" ht="24.75" customHeight="1" x14ac:dyDescent="0.2">
      <c r="A62" s="273"/>
      <c r="E62" s="267"/>
      <c r="J62" s="782"/>
      <c r="K62" s="782"/>
      <c r="L62" s="782"/>
      <c r="M62" s="113"/>
      <c r="N62" s="113"/>
      <c r="O62" s="113"/>
    </row>
    <row r="63" spans="1:15" s="79" customFormat="1" ht="24.75" customHeight="1" x14ac:dyDescent="0.2">
      <c r="A63" s="273"/>
      <c r="E63" s="267"/>
      <c r="J63" s="782"/>
      <c r="K63" s="782"/>
      <c r="L63" s="782"/>
      <c r="M63" s="113"/>
      <c r="N63" s="113"/>
      <c r="O63" s="113"/>
    </row>
    <row r="64" spans="1:15" s="79" customFormat="1" ht="24.75" customHeight="1" x14ac:dyDescent="0.2">
      <c r="A64" s="273"/>
      <c r="E64" s="267"/>
      <c r="J64" s="781"/>
      <c r="K64" s="781"/>
      <c r="L64" s="781"/>
      <c r="M64" s="113"/>
      <c r="N64" s="113"/>
      <c r="O64" s="113"/>
    </row>
    <row r="65" spans="1:15" s="79" customFormat="1" ht="24.75" customHeight="1" x14ac:dyDescent="0.2">
      <c r="A65" s="273"/>
      <c r="E65" s="267"/>
      <c r="L65" s="268"/>
      <c r="M65" s="113"/>
      <c r="N65" s="113"/>
      <c r="O65" s="113"/>
    </row>
    <row r="66" spans="1:15" s="79" customFormat="1" ht="24.75" customHeight="1" x14ac:dyDescent="0.2">
      <c r="A66" s="273"/>
      <c r="E66" s="267"/>
      <c r="L66" s="268"/>
      <c r="M66" s="113"/>
      <c r="N66" s="113"/>
      <c r="O66" s="113"/>
    </row>
    <row r="67" spans="1:15" s="79" customFormat="1" ht="24.75" customHeight="1" x14ac:dyDescent="0.2">
      <c r="A67" s="273"/>
      <c r="E67" s="267"/>
      <c r="L67" s="268"/>
      <c r="M67" s="113"/>
      <c r="N67" s="113"/>
      <c r="O67" s="113"/>
    </row>
    <row r="68" spans="1:15" s="79" customFormat="1" ht="24.75" customHeight="1" x14ac:dyDescent="0.2">
      <c r="A68" s="273"/>
      <c r="E68" s="267"/>
    </row>
    <row r="69" spans="1:15" s="79" customFormat="1" ht="24.75" customHeight="1" x14ac:dyDescent="0.2">
      <c r="A69" s="273"/>
      <c r="E69" s="267"/>
    </row>
    <row r="70" spans="1:15" s="79" customFormat="1" ht="24.75" customHeight="1" x14ac:dyDescent="0.2">
      <c r="A70" s="273"/>
      <c r="E70" s="267"/>
    </row>
    <row r="71" spans="1:15" s="79" customFormat="1" ht="24.75" customHeight="1" x14ac:dyDescent="0.2">
      <c r="A71" s="273"/>
      <c r="E71" s="267"/>
    </row>
    <row r="72" spans="1:15" s="79" customFormat="1" ht="24.75" customHeight="1" x14ac:dyDescent="0.2">
      <c r="A72" s="273"/>
      <c r="E72" s="267"/>
    </row>
    <row r="73" spans="1:15" s="79" customFormat="1" ht="24.75" customHeight="1" x14ac:dyDescent="0.2">
      <c r="A73" s="273"/>
      <c r="E73" s="267"/>
    </row>
    <row r="74" spans="1:15" s="79" customFormat="1" ht="24.75" customHeight="1" x14ac:dyDescent="0.2">
      <c r="A74" s="273"/>
      <c r="E74" s="267"/>
    </row>
    <row r="75" spans="1:15" s="79" customFormat="1" ht="24.75" customHeight="1" x14ac:dyDescent="0.2">
      <c r="A75" s="273"/>
      <c r="E75" s="267"/>
    </row>
    <row r="76" spans="1:15" s="79" customFormat="1" ht="24.75" customHeight="1" x14ac:dyDescent="0.2">
      <c r="A76" s="273"/>
      <c r="E76" s="267"/>
    </row>
    <row r="77" spans="1:15" s="79" customFormat="1" ht="24.75" customHeight="1" x14ac:dyDescent="0.2">
      <c r="A77" s="273"/>
      <c r="E77" s="267"/>
    </row>
    <row r="78" spans="1:15" s="79" customFormat="1" ht="24.75" customHeight="1" x14ac:dyDescent="0.2">
      <c r="A78" s="273"/>
      <c r="E78" s="267"/>
    </row>
    <row r="79" spans="1:15" s="79" customFormat="1" ht="24.75" customHeight="1" x14ac:dyDescent="0.2">
      <c r="A79" s="273"/>
      <c r="E79" s="267"/>
    </row>
    <row r="80" spans="1:15" s="79" customFormat="1" ht="24.75" customHeight="1" x14ac:dyDescent="0.2">
      <c r="A80" s="273"/>
      <c r="E80" s="267"/>
    </row>
    <row r="81" spans="1:5" s="79" customFormat="1" ht="24.75" customHeight="1" x14ac:dyDescent="0.2">
      <c r="A81" s="273"/>
      <c r="E81" s="267"/>
    </row>
    <row r="82" spans="1:5" s="79" customFormat="1" ht="24.75" customHeight="1" x14ac:dyDescent="0.2">
      <c r="A82" s="273"/>
      <c r="E82" s="267"/>
    </row>
    <row r="83" spans="1:5" s="79" customFormat="1" ht="24.75" customHeight="1" x14ac:dyDescent="0.2">
      <c r="A83" s="273"/>
      <c r="E83" s="267"/>
    </row>
    <row r="84" spans="1:5" s="79" customFormat="1" ht="24.75" customHeight="1" x14ac:dyDescent="0.2">
      <c r="A84" s="273"/>
      <c r="E84" s="267"/>
    </row>
    <row r="85" spans="1:5" s="79" customFormat="1" ht="24.75" customHeight="1" x14ac:dyDescent="0.2">
      <c r="A85" s="273"/>
      <c r="E85" s="267"/>
    </row>
    <row r="86" spans="1:5" s="79" customFormat="1" ht="24.75" customHeight="1" x14ac:dyDescent="0.2">
      <c r="A86" s="273"/>
      <c r="E86" s="267"/>
    </row>
    <row r="87" spans="1:5" s="79" customFormat="1" ht="24.75" customHeight="1" x14ac:dyDescent="0.2">
      <c r="A87" s="273"/>
      <c r="E87" s="267"/>
    </row>
    <row r="88" spans="1:5" s="79" customFormat="1" ht="24.75" customHeight="1" x14ac:dyDescent="0.2">
      <c r="A88" s="273"/>
      <c r="E88" s="267"/>
    </row>
    <row r="89" spans="1:5" s="79" customFormat="1" ht="24.75" customHeight="1" x14ac:dyDescent="0.2">
      <c r="A89" s="273"/>
      <c r="E89" s="267"/>
    </row>
    <row r="90" spans="1:5" s="79" customFormat="1" ht="24.75" customHeight="1" x14ac:dyDescent="0.2">
      <c r="A90" s="273"/>
      <c r="E90" s="267"/>
    </row>
    <row r="91" spans="1:5" s="79" customFormat="1" ht="24.75" customHeight="1" x14ac:dyDescent="0.2">
      <c r="A91" s="273"/>
      <c r="E91" s="267"/>
    </row>
    <row r="92" spans="1:5" s="79" customFormat="1" ht="24.75" customHeight="1" x14ac:dyDescent="0.2">
      <c r="A92" s="273"/>
      <c r="E92" s="267"/>
    </row>
    <row r="93" spans="1:5" s="79" customFormat="1" ht="24.75" customHeight="1" x14ac:dyDescent="0.2">
      <c r="A93" s="273"/>
      <c r="E93" s="267"/>
    </row>
    <row r="94" spans="1:5" s="79" customFormat="1" ht="24.75" customHeight="1" x14ac:dyDescent="0.2">
      <c r="A94" s="273"/>
      <c r="E94" s="267"/>
    </row>
    <row r="95" spans="1:5" s="79" customFormat="1" ht="24.75" customHeight="1" x14ac:dyDescent="0.2">
      <c r="A95" s="273"/>
      <c r="E95" s="267"/>
    </row>
    <row r="96" spans="1:5" s="79" customFormat="1" ht="24.75" customHeight="1" x14ac:dyDescent="0.2">
      <c r="A96" s="273"/>
      <c r="E96" s="267"/>
    </row>
    <row r="97" spans="1:5" s="79" customFormat="1" ht="24.75" customHeight="1" x14ac:dyDescent="0.2">
      <c r="A97" s="273"/>
      <c r="E97" s="267"/>
    </row>
    <row r="98" spans="1:5" s="79" customFormat="1" ht="24.75" customHeight="1" x14ac:dyDescent="0.2">
      <c r="A98" s="273"/>
      <c r="E98" s="267"/>
    </row>
    <row r="99" spans="1:5" s="79" customFormat="1" ht="24.75" customHeight="1" x14ac:dyDescent="0.2">
      <c r="A99" s="273"/>
      <c r="E99" s="267"/>
    </row>
    <row r="100" spans="1:5" s="79" customFormat="1" ht="24.75" customHeight="1" x14ac:dyDescent="0.2">
      <c r="A100" s="273"/>
      <c r="E100" s="267"/>
    </row>
    <row r="101" spans="1:5" s="79" customFormat="1" ht="24.75" customHeight="1" x14ac:dyDescent="0.2">
      <c r="A101" s="273"/>
      <c r="E101" s="267"/>
    </row>
    <row r="102" spans="1:5" s="79" customFormat="1" ht="24.75" customHeight="1" x14ac:dyDescent="0.2">
      <c r="A102" s="273"/>
      <c r="E102" s="267"/>
    </row>
    <row r="103" spans="1:5" s="79" customFormat="1" ht="24.75" customHeight="1" x14ac:dyDescent="0.2">
      <c r="A103" s="273"/>
      <c r="E103" s="267"/>
    </row>
    <row r="104" spans="1:5" s="79" customFormat="1" ht="24.75" customHeight="1" x14ac:dyDescent="0.2">
      <c r="A104" s="273"/>
      <c r="E104" s="267"/>
    </row>
    <row r="105" spans="1:5" s="79" customFormat="1" ht="24.75" customHeight="1" x14ac:dyDescent="0.2">
      <c r="A105" s="273"/>
      <c r="E105" s="267"/>
    </row>
    <row r="106" spans="1:5" s="79" customFormat="1" ht="24.75" customHeight="1" x14ac:dyDescent="0.2">
      <c r="A106" s="273"/>
      <c r="E106" s="267"/>
    </row>
    <row r="107" spans="1:5" s="79" customFormat="1" ht="24.75" customHeight="1" x14ac:dyDescent="0.2">
      <c r="A107" s="273"/>
      <c r="E107" s="267"/>
    </row>
    <row r="108" spans="1:5" s="79" customFormat="1" ht="24.75" customHeight="1" x14ac:dyDescent="0.2">
      <c r="A108" s="273"/>
      <c r="E108" s="267"/>
    </row>
    <row r="109" spans="1:5" s="79" customFormat="1" ht="24.75" customHeight="1" x14ac:dyDescent="0.2">
      <c r="A109" s="273"/>
      <c r="E109" s="267"/>
    </row>
    <row r="110" spans="1:5" s="79" customFormat="1" ht="24.75" customHeight="1" x14ac:dyDescent="0.2">
      <c r="A110" s="273"/>
      <c r="E110" s="267"/>
    </row>
    <row r="111" spans="1:5" s="79" customFormat="1" ht="24.75" customHeight="1" x14ac:dyDescent="0.2">
      <c r="A111" s="273"/>
      <c r="E111" s="267"/>
    </row>
    <row r="112" spans="1:5" s="79" customFormat="1" ht="24.75" customHeight="1" x14ac:dyDescent="0.2">
      <c r="A112" s="273"/>
      <c r="E112" s="267"/>
    </row>
    <row r="113" spans="1:5" s="79" customFormat="1" ht="24.75" customHeight="1" x14ac:dyDescent="0.2">
      <c r="A113" s="273"/>
      <c r="E113" s="267"/>
    </row>
    <row r="114" spans="1:5" s="79" customFormat="1" ht="24.75" customHeight="1" x14ac:dyDescent="0.2">
      <c r="A114" s="273"/>
      <c r="E114" s="267"/>
    </row>
    <row r="115" spans="1:5" s="79" customFormat="1" ht="24.75" customHeight="1" x14ac:dyDescent="0.2">
      <c r="A115" s="273"/>
      <c r="E115" s="267"/>
    </row>
    <row r="116" spans="1:5" s="79" customFormat="1" ht="24.75" customHeight="1" x14ac:dyDescent="0.2">
      <c r="A116" s="273"/>
      <c r="E116" s="267"/>
    </row>
    <row r="117" spans="1:5" s="79" customFormat="1" ht="24.75" customHeight="1" x14ac:dyDescent="0.2">
      <c r="A117" s="273"/>
      <c r="E117" s="267"/>
    </row>
    <row r="118" spans="1:5" s="79" customFormat="1" ht="24.75" customHeight="1" x14ac:dyDescent="0.2">
      <c r="A118" s="273"/>
      <c r="E118" s="267"/>
    </row>
    <row r="119" spans="1:5" s="79" customFormat="1" ht="24.75" customHeight="1" x14ac:dyDescent="0.2">
      <c r="A119" s="273"/>
      <c r="E119" s="267"/>
    </row>
    <row r="120" spans="1:5" s="79" customFormat="1" ht="24.75" customHeight="1" x14ac:dyDescent="0.2">
      <c r="A120" s="273"/>
      <c r="E120" s="267"/>
    </row>
    <row r="121" spans="1:5" s="79" customFormat="1" ht="24.75" customHeight="1" x14ac:dyDescent="0.2">
      <c r="A121" s="273"/>
      <c r="E121" s="267"/>
    </row>
    <row r="122" spans="1:5" s="79" customFormat="1" ht="24.75" customHeight="1" x14ac:dyDescent="0.2">
      <c r="A122" s="273"/>
      <c r="E122" s="267"/>
    </row>
    <row r="123" spans="1:5" s="79" customFormat="1" ht="24.75" customHeight="1" x14ac:dyDescent="0.2">
      <c r="A123" s="273"/>
      <c r="E123" s="267"/>
    </row>
    <row r="124" spans="1:5" s="79" customFormat="1" ht="24.75" customHeight="1" x14ac:dyDescent="0.2">
      <c r="A124" s="273"/>
      <c r="E124" s="267"/>
    </row>
    <row r="125" spans="1:5" s="79" customFormat="1" ht="24.75" customHeight="1" x14ac:dyDescent="0.2">
      <c r="A125" s="273"/>
      <c r="E125" s="267"/>
    </row>
    <row r="126" spans="1:5" s="79" customFormat="1" ht="24.75" customHeight="1" x14ac:dyDescent="0.2">
      <c r="A126" s="273"/>
      <c r="E126" s="267"/>
    </row>
    <row r="127" spans="1:5" s="79" customFormat="1" ht="24.75" customHeight="1" x14ac:dyDescent="0.2">
      <c r="A127" s="273"/>
      <c r="E127" s="267"/>
    </row>
    <row r="128" spans="1:5" s="79" customFormat="1" ht="24.75" customHeight="1" x14ac:dyDescent="0.2">
      <c r="A128" s="273"/>
      <c r="E128" s="267"/>
    </row>
    <row r="129" spans="1:5" s="79" customFormat="1" ht="24.75" customHeight="1" x14ac:dyDescent="0.2">
      <c r="A129" s="273"/>
      <c r="E129" s="267"/>
    </row>
  </sheetData>
  <mergeCells count="11">
    <mergeCell ref="B2:J2"/>
    <mergeCell ref="J64:L64"/>
    <mergeCell ref="J57:L57"/>
    <mergeCell ref="J58:L58"/>
    <mergeCell ref="J62:L62"/>
    <mergeCell ref="J63:L63"/>
    <mergeCell ref="J56:L56"/>
    <mergeCell ref="J50:L50"/>
    <mergeCell ref="J51:L51"/>
    <mergeCell ref="J52:L52"/>
    <mergeCell ref="A4:B6"/>
  </mergeCells>
  <phoneticPr fontId="4" type="noConversion"/>
  <printOptions horizontalCentered="1"/>
  <pageMargins left="0.23622047244094491" right="0.23622047244094491" top="0.74803149606299213" bottom="0.74803149606299213" header="0.31496062992125984" footer="0.31496062992125984"/>
  <pageSetup paperSize="9" scale="52" firstPageNumber="9" fitToHeight="0" orientation="portrait" useFirstPageNumber="1" r:id="rId1"/>
  <headerFooter alignWithMargins="0">
    <oddHeader>&amp;C&amp;P</oddHeader>
    <oddFooter>&amp;CAdopted 31 March 2015</oddFooter>
  </headerFooter>
  <rowBreaks count="2" manualBreakCount="2">
    <brk id="44" max="6" man="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32"/>
  <sheetViews>
    <sheetView view="pageBreakPreview" zoomScale="60" zoomScaleNormal="100" zoomScalePageLayoutView="60" workbookViewId="0">
      <selection activeCell="K12" sqref="K12"/>
    </sheetView>
  </sheetViews>
  <sheetFormatPr defaultRowHeight="15" x14ac:dyDescent="0.2"/>
  <cols>
    <col min="1" max="1" width="5.375" style="369" customWidth="1"/>
    <col min="2" max="2" width="59.375" style="57" customWidth="1"/>
    <col min="3" max="4" width="25.625" style="277" hidden="1" customWidth="1"/>
    <col min="5" max="5" width="25.625" style="259" hidden="1" customWidth="1"/>
    <col min="6" max="6" width="23.375" style="259" hidden="1" customWidth="1"/>
    <col min="7" max="8" width="21" style="57" hidden="1" customWidth="1"/>
    <col min="9" max="9" width="23.375" style="674" hidden="1" customWidth="1"/>
    <col min="10" max="13" width="21" style="57" customWidth="1"/>
    <col min="14" max="16" width="13.625" style="57" customWidth="1"/>
    <col min="17" max="17" width="12.25" style="57" customWidth="1"/>
    <col min="18" max="18" width="13.625" style="57" customWidth="1"/>
    <col min="19" max="20" width="14.125" style="57" bestFit="1" customWidth="1"/>
    <col min="21" max="24" width="13.625" style="57" bestFit="1" customWidth="1"/>
    <col min="25" max="16384" width="9" style="57"/>
  </cols>
  <sheetData>
    <row r="2" spans="1:27" ht="25.15" customHeight="1" x14ac:dyDescent="0.2">
      <c r="B2" s="797" t="s">
        <v>412</v>
      </c>
      <c r="C2" s="797"/>
      <c r="D2" s="797"/>
      <c r="E2" s="797"/>
      <c r="F2" s="797"/>
      <c r="G2" s="797"/>
      <c r="H2" s="797"/>
      <c r="I2" s="797"/>
      <c r="J2" s="797"/>
      <c r="K2" s="276"/>
      <c r="L2" s="276"/>
      <c r="M2" s="276"/>
    </row>
    <row r="3" spans="1:27" ht="15.75" thickBot="1" x14ac:dyDescent="0.25"/>
    <row r="4" spans="1:27" ht="33.75" customHeight="1" x14ac:dyDescent="0.2">
      <c r="A4" s="798" t="s">
        <v>238</v>
      </c>
      <c r="B4" s="799"/>
      <c r="C4" s="632" t="s">
        <v>237</v>
      </c>
      <c r="D4" s="632" t="s">
        <v>237</v>
      </c>
      <c r="E4" s="632" t="s">
        <v>237</v>
      </c>
      <c r="F4" s="632" t="s">
        <v>237</v>
      </c>
      <c r="G4" s="632" t="s">
        <v>237</v>
      </c>
      <c r="H4" s="632" t="s">
        <v>237</v>
      </c>
      <c r="I4" s="675" t="s">
        <v>237</v>
      </c>
      <c r="J4" s="58" t="s">
        <v>237</v>
      </c>
      <c r="K4" s="58" t="s">
        <v>237</v>
      </c>
      <c r="L4" s="58" t="s">
        <v>802</v>
      </c>
      <c r="M4" s="58" t="s">
        <v>802</v>
      </c>
    </row>
    <row r="5" spans="1:27" ht="24.75" customHeight="1" x14ac:dyDescent="0.2">
      <c r="A5" s="800"/>
      <c r="B5" s="801"/>
      <c r="C5" s="382" t="s">
        <v>218</v>
      </c>
      <c r="D5" s="382" t="s">
        <v>558</v>
      </c>
      <c r="E5" s="279" t="s">
        <v>559</v>
      </c>
      <c r="F5" s="130" t="s">
        <v>555</v>
      </c>
      <c r="G5" s="130" t="s">
        <v>557</v>
      </c>
      <c r="H5" s="130" t="s">
        <v>570</v>
      </c>
      <c r="I5" s="676" t="s">
        <v>599</v>
      </c>
      <c r="J5" s="75" t="s">
        <v>761</v>
      </c>
      <c r="K5" s="75" t="s">
        <v>780</v>
      </c>
      <c r="L5" s="75" t="s">
        <v>808</v>
      </c>
      <c r="M5" s="75" t="s">
        <v>921</v>
      </c>
    </row>
    <row r="6" spans="1:27" ht="15.75" thickBot="1" x14ac:dyDescent="0.25">
      <c r="A6" s="802"/>
      <c r="B6" s="803"/>
      <c r="C6" s="82">
        <v>5.7500000000000002E-2</v>
      </c>
      <c r="D6" s="158" t="s">
        <v>560</v>
      </c>
      <c r="E6" s="280" t="s">
        <v>560</v>
      </c>
      <c r="F6" s="280" t="s">
        <v>560</v>
      </c>
      <c r="G6" s="280"/>
      <c r="H6" s="280" t="s">
        <v>560</v>
      </c>
      <c r="I6" s="677"/>
      <c r="J6" s="128" t="s">
        <v>220</v>
      </c>
      <c r="K6" s="128" t="s">
        <v>220</v>
      </c>
      <c r="L6" s="128" t="s">
        <v>220</v>
      </c>
      <c r="M6" s="128" t="s">
        <v>220</v>
      </c>
    </row>
    <row r="7" spans="1:27" ht="15.75" thickBot="1" x14ac:dyDescent="0.25">
      <c r="A7" s="804"/>
      <c r="B7" s="805"/>
      <c r="C7" s="281"/>
      <c r="D7" s="282"/>
      <c r="E7" s="279"/>
      <c r="F7" s="279"/>
      <c r="G7" s="283"/>
      <c r="H7" s="409">
        <v>7.7899999999999997E-2</v>
      </c>
      <c r="I7" s="694">
        <v>0.15</v>
      </c>
      <c r="J7" s="726">
        <v>7.6399999999999996E-2</v>
      </c>
      <c r="K7" s="633">
        <v>6.5000000000000002E-2</v>
      </c>
      <c r="L7" s="633">
        <v>5.8999999999999997E-2</v>
      </c>
      <c r="M7" s="633">
        <v>5.8000000000000003E-2</v>
      </c>
    </row>
    <row r="8" spans="1:27" ht="20.25" customHeight="1" x14ac:dyDescent="0.2">
      <c r="A8" s="634"/>
      <c r="B8" s="284" t="s">
        <v>209</v>
      </c>
      <c r="C8" s="285"/>
      <c r="D8" s="286"/>
      <c r="E8" s="66"/>
      <c r="F8" s="66"/>
      <c r="G8" s="532"/>
      <c r="H8" s="603"/>
      <c r="I8" s="692"/>
      <c r="J8" s="385"/>
      <c r="K8" s="635"/>
      <c r="L8" s="635"/>
      <c r="M8" s="635"/>
    </row>
    <row r="9" spans="1:27" ht="20.25" customHeight="1" x14ac:dyDescent="0.2">
      <c r="A9" s="636"/>
      <c r="B9" s="287" t="s">
        <v>170</v>
      </c>
      <c r="C9" s="288">
        <v>65.209999999999994</v>
      </c>
      <c r="D9" s="166">
        <v>78.64</v>
      </c>
      <c r="E9" s="65">
        <f>78.64*1.11</f>
        <v>87.290400000000005</v>
      </c>
      <c r="F9" s="137">
        <v>38.9</v>
      </c>
      <c r="G9" s="533">
        <v>50.98</v>
      </c>
      <c r="H9" s="602">
        <v>56.08</v>
      </c>
      <c r="I9" s="681">
        <f>H9*$I$7+H9</f>
        <v>64.49199999999999</v>
      </c>
      <c r="J9" s="138">
        <f>I9*$J$7+I9</f>
        <v>69.419188799999986</v>
      </c>
      <c r="K9" s="637">
        <v>100</v>
      </c>
      <c r="L9" s="637">
        <f>K9*$L$7+K9</f>
        <v>105.9</v>
      </c>
      <c r="M9" s="637">
        <f>L9*$M$7+L9</f>
        <v>112.04220000000001</v>
      </c>
      <c r="N9" s="8"/>
      <c r="O9" s="8"/>
      <c r="P9" s="8"/>
      <c r="Q9" s="8"/>
      <c r="R9" s="8"/>
      <c r="S9" s="8"/>
      <c r="T9" s="8"/>
      <c r="U9" s="8"/>
    </row>
    <row r="10" spans="1:27" ht="20.25" customHeight="1" x14ac:dyDescent="0.2">
      <c r="A10" s="636"/>
      <c r="B10" s="287" t="s">
        <v>762</v>
      </c>
      <c r="C10" s="288"/>
      <c r="D10" s="166"/>
      <c r="E10" s="65"/>
      <c r="F10" s="137"/>
      <c r="G10" s="533"/>
      <c r="H10" s="602"/>
      <c r="I10" s="681"/>
      <c r="J10" s="138"/>
      <c r="K10" s="637"/>
      <c r="L10" s="637"/>
      <c r="M10" s="637"/>
      <c r="N10" s="8"/>
      <c r="O10" s="8"/>
      <c r="P10" s="8"/>
      <c r="Q10" s="8"/>
      <c r="R10" s="8"/>
      <c r="S10" s="8"/>
      <c r="T10" s="8"/>
      <c r="U10" s="8"/>
    </row>
    <row r="11" spans="1:27" ht="20.25" customHeight="1" x14ac:dyDescent="0.2">
      <c r="A11" s="601"/>
      <c r="B11" s="544" t="s">
        <v>763</v>
      </c>
      <c r="C11" s="288"/>
      <c r="D11" s="166"/>
      <c r="E11" s="65"/>
      <c r="F11" s="137"/>
      <c r="G11" s="533"/>
      <c r="H11" s="602"/>
      <c r="I11" s="681"/>
      <c r="J11" s="137"/>
      <c r="K11" s="637"/>
      <c r="L11" s="637"/>
      <c r="M11" s="637"/>
      <c r="N11" s="8"/>
      <c r="O11" s="8"/>
      <c r="P11" s="8"/>
      <c r="Q11" s="8"/>
      <c r="R11" s="8"/>
      <c r="S11" s="8"/>
      <c r="T11" s="8"/>
      <c r="U11" s="8"/>
    </row>
    <row r="12" spans="1:27" s="293" customFormat="1" ht="20.25" customHeight="1" x14ac:dyDescent="0.2">
      <c r="A12" s="601"/>
      <c r="B12" s="544" t="s">
        <v>928</v>
      </c>
      <c r="C12" s="289">
        <v>0.31850000000000001</v>
      </c>
      <c r="D12" s="290">
        <v>0.42030000000000001</v>
      </c>
      <c r="E12" s="291">
        <f>0.4203*1.34</f>
        <v>0.56320200000000009</v>
      </c>
      <c r="F12" s="292">
        <v>0.63</v>
      </c>
      <c r="G12" s="534">
        <v>0.71</v>
      </c>
      <c r="H12" s="602">
        <v>0.75</v>
      </c>
      <c r="I12" s="681">
        <v>0.81</v>
      </c>
      <c r="J12" s="137">
        <f>I12*0.066+I12</f>
        <v>0.86346000000000012</v>
      </c>
      <c r="K12" s="637">
        <v>0.88</v>
      </c>
      <c r="L12" s="637">
        <f t="shared" ref="L12:L19" si="0">K12*$L$7+K12</f>
        <v>0.93191999999999997</v>
      </c>
      <c r="M12" s="637">
        <f t="shared" ref="M12:M19" si="1">L12*$M$7+L12</f>
        <v>0.98597135999999996</v>
      </c>
    </row>
    <row r="13" spans="1:27" s="293" customFormat="1" ht="20.25" customHeight="1" x14ac:dyDescent="0.2">
      <c r="A13" s="601"/>
      <c r="B13" s="544" t="s">
        <v>929</v>
      </c>
      <c r="C13" s="289"/>
      <c r="D13" s="290"/>
      <c r="E13" s="291"/>
      <c r="F13" s="292"/>
      <c r="G13" s="534"/>
      <c r="H13" s="602"/>
      <c r="I13" s="681"/>
      <c r="J13" s="137"/>
      <c r="K13" s="637">
        <v>0.93</v>
      </c>
      <c r="L13" s="637">
        <f t="shared" ref="L13" si="2">K13*$L$7+K13</f>
        <v>0.98487000000000002</v>
      </c>
      <c r="M13" s="637">
        <f t="shared" ref="M13" si="3">L13*$M$7+L13</f>
        <v>1.0419924600000001</v>
      </c>
    </row>
    <row r="14" spans="1:27" s="293" customFormat="1" ht="20.25" customHeight="1" x14ac:dyDescent="0.2">
      <c r="A14" s="601"/>
      <c r="B14" s="544" t="s">
        <v>930</v>
      </c>
      <c r="C14" s="289"/>
      <c r="D14" s="290"/>
      <c r="E14" s="291"/>
      <c r="F14" s="292">
        <v>0.72</v>
      </c>
      <c r="G14" s="534">
        <v>0.9</v>
      </c>
      <c r="H14" s="602">
        <v>0.97</v>
      </c>
      <c r="I14" s="681">
        <f>H14*$I$7+H14</f>
        <v>1.1154999999999999</v>
      </c>
      <c r="J14" s="137">
        <f>I14*0.076+I14</f>
        <v>1.200278</v>
      </c>
      <c r="K14" s="637">
        <v>1.22</v>
      </c>
      <c r="L14" s="637">
        <f t="shared" si="0"/>
        <v>1.2919799999999999</v>
      </c>
      <c r="M14" s="637">
        <f t="shared" si="1"/>
        <v>1.36691484</v>
      </c>
      <c r="N14" s="294"/>
      <c r="O14" s="294"/>
      <c r="P14" s="294"/>
      <c r="Q14" s="294"/>
      <c r="R14" s="294"/>
      <c r="S14" s="294"/>
      <c r="T14" s="294"/>
      <c r="U14" s="294"/>
      <c r="V14" s="294"/>
      <c r="W14" s="294"/>
      <c r="X14" s="294"/>
      <c r="Y14" s="294"/>
      <c r="Z14" s="294"/>
      <c r="AA14" s="294"/>
    </row>
    <row r="15" spans="1:27" s="293" customFormat="1" ht="20.25" customHeight="1" x14ac:dyDescent="0.2">
      <c r="A15" s="601"/>
      <c r="B15" s="544" t="s">
        <v>931</v>
      </c>
      <c r="C15" s="289"/>
      <c r="D15" s="290"/>
      <c r="E15" s="291"/>
      <c r="F15" s="292"/>
      <c r="G15" s="534"/>
      <c r="H15" s="602"/>
      <c r="I15" s="681"/>
      <c r="J15" s="137"/>
      <c r="K15" s="637">
        <v>1.3</v>
      </c>
      <c r="L15" s="637">
        <f t="shared" si="0"/>
        <v>1.3767</v>
      </c>
      <c r="M15" s="637">
        <f t="shared" si="1"/>
        <v>1.4565486000000001</v>
      </c>
      <c r="N15" s="294"/>
      <c r="O15" s="294"/>
      <c r="P15" s="294"/>
      <c r="Q15" s="294"/>
      <c r="R15" s="294"/>
      <c r="S15" s="294"/>
      <c r="T15" s="294"/>
      <c r="U15" s="294"/>
      <c r="V15" s="294"/>
      <c r="W15" s="294"/>
      <c r="X15" s="294"/>
      <c r="Y15" s="294"/>
      <c r="Z15" s="294"/>
      <c r="AA15" s="294"/>
    </row>
    <row r="16" spans="1:27" s="293" customFormat="1" ht="20.25" customHeight="1" x14ac:dyDescent="0.2">
      <c r="A16" s="601"/>
      <c r="B16" s="544" t="s">
        <v>932</v>
      </c>
      <c r="C16" s="289"/>
      <c r="D16" s="290"/>
      <c r="E16" s="291"/>
      <c r="F16" s="292">
        <v>0.95</v>
      </c>
      <c r="G16" s="534">
        <v>1.18</v>
      </c>
      <c r="H16" s="602">
        <v>1.3</v>
      </c>
      <c r="I16" s="681">
        <v>1.482</v>
      </c>
      <c r="J16" s="137">
        <f>I16*$J$7+I16</f>
        <v>1.5952248</v>
      </c>
      <c r="K16" s="637">
        <v>1.63</v>
      </c>
      <c r="L16" s="637">
        <f t="shared" si="0"/>
        <v>1.72617</v>
      </c>
      <c r="M16" s="637">
        <f t="shared" si="1"/>
        <v>1.8262878599999999</v>
      </c>
      <c r="N16" s="294"/>
      <c r="O16" s="294"/>
      <c r="P16" s="294"/>
      <c r="Q16" s="294"/>
      <c r="R16" s="294"/>
      <c r="S16" s="294"/>
      <c r="T16" s="294"/>
      <c r="U16" s="294"/>
      <c r="V16" s="294"/>
      <c r="W16" s="294"/>
      <c r="X16" s="294"/>
      <c r="Y16" s="294"/>
      <c r="Z16" s="294"/>
      <c r="AA16" s="294"/>
    </row>
    <row r="17" spans="1:27" s="293" customFormat="1" ht="20.25" customHeight="1" x14ac:dyDescent="0.2">
      <c r="A17" s="601"/>
      <c r="B17" s="544" t="s">
        <v>927</v>
      </c>
      <c r="C17" s="289"/>
      <c r="D17" s="290"/>
      <c r="E17" s="291"/>
      <c r="F17" s="292"/>
      <c r="G17" s="534"/>
      <c r="H17" s="602"/>
      <c r="I17" s="681"/>
      <c r="J17" s="137"/>
      <c r="K17" s="637">
        <v>1.73</v>
      </c>
      <c r="L17" s="637">
        <f t="shared" ref="L17" si="4">K17*$L$7+K17</f>
        <v>1.8320699999999999</v>
      </c>
      <c r="M17" s="637">
        <f t="shared" ref="M17" si="5">L17*$M$7+L17</f>
        <v>1.93833006</v>
      </c>
      <c r="N17" s="294"/>
      <c r="O17" s="294"/>
      <c r="P17" s="294"/>
      <c r="Q17" s="294"/>
      <c r="R17" s="294"/>
      <c r="S17" s="294"/>
      <c r="T17" s="294"/>
      <c r="U17" s="294"/>
      <c r="V17" s="294"/>
      <c r="W17" s="294"/>
      <c r="X17" s="294"/>
      <c r="Y17" s="294"/>
      <c r="Z17" s="294"/>
      <c r="AA17" s="294"/>
    </row>
    <row r="18" spans="1:27" s="293" customFormat="1" ht="20.25" customHeight="1" x14ac:dyDescent="0.25">
      <c r="A18" s="601"/>
      <c r="B18" s="544" t="s">
        <v>934</v>
      </c>
      <c r="C18" s="289"/>
      <c r="D18" s="290"/>
      <c r="E18" s="291"/>
      <c r="F18" s="292">
        <v>1.1200000000000001</v>
      </c>
      <c r="G18" s="534">
        <v>1.4</v>
      </c>
      <c r="H18" s="602">
        <v>1.54</v>
      </c>
      <c r="I18" s="727">
        <v>1.7249000000000001</v>
      </c>
      <c r="J18" s="728">
        <f>I18*$J$7+I18</f>
        <v>1.8566823600000002</v>
      </c>
      <c r="K18" s="637">
        <v>1.89</v>
      </c>
      <c r="L18" s="637">
        <f t="shared" si="0"/>
        <v>2.0015099999999997</v>
      </c>
      <c r="M18" s="637">
        <f t="shared" si="1"/>
        <v>2.1175975799999995</v>
      </c>
      <c r="N18" s="294"/>
      <c r="O18" s="294"/>
      <c r="P18" s="294"/>
      <c r="Q18" s="294"/>
      <c r="R18" s="294"/>
      <c r="S18" s="294"/>
      <c r="T18" s="294"/>
      <c r="U18" s="294"/>
      <c r="V18" s="294"/>
      <c r="W18" s="294"/>
      <c r="X18" s="294"/>
      <c r="Y18" s="294"/>
      <c r="Z18" s="294"/>
      <c r="AA18" s="294"/>
    </row>
    <row r="19" spans="1:27" s="293" customFormat="1" ht="20.25" customHeight="1" x14ac:dyDescent="0.25">
      <c r="A19" s="601"/>
      <c r="B19" s="544" t="s">
        <v>933</v>
      </c>
      <c r="C19" s="398"/>
      <c r="D19" s="290"/>
      <c r="E19" s="291"/>
      <c r="F19" s="292"/>
      <c r="G19" s="534"/>
      <c r="H19" s="602"/>
      <c r="I19" s="727"/>
      <c r="J19" s="728"/>
      <c r="K19" s="637">
        <v>2</v>
      </c>
      <c r="L19" s="637">
        <f t="shared" si="0"/>
        <v>2.1179999999999999</v>
      </c>
      <c r="M19" s="637">
        <f t="shared" si="1"/>
        <v>2.2408440000000001</v>
      </c>
      <c r="N19" s="294"/>
      <c r="O19" s="294"/>
      <c r="P19" s="294"/>
      <c r="Q19" s="294"/>
      <c r="R19" s="294"/>
      <c r="S19" s="294"/>
      <c r="T19" s="294"/>
      <c r="U19" s="294"/>
      <c r="V19" s="294"/>
      <c r="W19" s="294"/>
      <c r="X19" s="294"/>
      <c r="Y19" s="294"/>
      <c r="Z19" s="294"/>
      <c r="AA19" s="294"/>
    </row>
    <row r="20" spans="1:27" s="293" customFormat="1" ht="20.25" customHeight="1" thickBot="1" x14ac:dyDescent="0.25">
      <c r="A20" s="601"/>
      <c r="B20" s="544"/>
      <c r="C20" s="397"/>
      <c r="D20" s="296"/>
      <c r="E20" s="297"/>
      <c r="F20" s="298"/>
      <c r="G20" s="397"/>
      <c r="H20" s="602"/>
      <c r="I20" s="693"/>
      <c r="J20" s="602"/>
      <c r="K20" s="638"/>
      <c r="L20" s="638"/>
      <c r="M20" s="638"/>
      <c r="N20" s="294"/>
      <c r="O20" s="294"/>
      <c r="P20" s="294"/>
      <c r="Q20" s="294"/>
      <c r="R20" s="294"/>
      <c r="S20" s="294"/>
      <c r="T20" s="294"/>
      <c r="U20" s="294"/>
      <c r="V20" s="294"/>
      <c r="W20" s="294"/>
      <c r="X20" s="294"/>
      <c r="Y20" s="294"/>
      <c r="Z20" s="294"/>
      <c r="AA20" s="294"/>
    </row>
    <row r="21" spans="1:27" s="293" customFormat="1" ht="20.25" customHeight="1" x14ac:dyDescent="0.2">
      <c r="A21" s="601"/>
      <c r="B21" s="544" t="s">
        <v>210</v>
      </c>
      <c r="C21" s="400"/>
      <c r="D21" s="401"/>
      <c r="E21" s="402"/>
      <c r="F21" s="403"/>
      <c r="G21" s="535"/>
      <c r="H21" s="602"/>
      <c r="I21" s="693"/>
      <c r="J21" s="602"/>
      <c r="K21" s="638"/>
      <c r="L21" s="638"/>
      <c r="M21" s="638"/>
      <c r="N21" s="294"/>
      <c r="O21" s="294"/>
      <c r="P21" s="294"/>
      <c r="Q21" s="294"/>
      <c r="R21" s="294"/>
      <c r="S21" s="294"/>
      <c r="T21" s="294"/>
      <c r="U21" s="294"/>
      <c r="V21" s="294"/>
      <c r="W21" s="294"/>
      <c r="X21" s="294"/>
      <c r="Y21" s="294"/>
      <c r="Z21" s="294"/>
      <c r="AA21" s="294"/>
    </row>
    <row r="22" spans="1:27" s="293" customFormat="1" ht="20.25" customHeight="1" x14ac:dyDescent="0.2">
      <c r="A22" s="601"/>
      <c r="B22" s="544" t="s">
        <v>247</v>
      </c>
      <c r="C22" s="299">
        <v>0.43969999999999998</v>
      </c>
      <c r="D22" s="300">
        <v>0.59089999999999998</v>
      </c>
      <c r="E22" s="291">
        <f>0.5909*1.34</f>
        <v>0.79180600000000001</v>
      </c>
      <c r="F22" s="292"/>
      <c r="G22" s="534"/>
      <c r="H22" s="602"/>
      <c r="I22" s="693"/>
      <c r="J22" s="602"/>
      <c r="K22" s="638"/>
      <c r="L22" s="638"/>
      <c r="M22" s="638"/>
      <c r="N22" s="302"/>
      <c r="O22" s="302"/>
      <c r="P22" s="302"/>
      <c r="Q22" s="301"/>
      <c r="R22" s="301"/>
      <c r="S22" s="301"/>
      <c r="T22" s="301"/>
      <c r="U22" s="301"/>
      <c r="V22" s="301"/>
      <c r="W22" s="301"/>
      <c r="X22" s="301"/>
      <c r="Y22" s="301"/>
      <c r="Z22" s="294"/>
      <c r="AA22" s="294"/>
    </row>
    <row r="23" spans="1:27" s="293" customFormat="1" ht="20.25" customHeight="1" x14ac:dyDescent="0.2">
      <c r="A23" s="601"/>
      <c r="B23" s="544" t="s">
        <v>928</v>
      </c>
      <c r="C23" s="289">
        <v>0.31850000000000001</v>
      </c>
      <c r="D23" s="290">
        <v>0.42030000000000001</v>
      </c>
      <c r="E23" s="291">
        <f>0.4203*1.34</f>
        <v>0.56320200000000009</v>
      </c>
      <c r="F23" s="292">
        <v>0.63</v>
      </c>
      <c r="G23" s="534">
        <v>0.71</v>
      </c>
      <c r="H23" s="602">
        <v>0.75</v>
      </c>
      <c r="I23" s="681">
        <v>0.81</v>
      </c>
      <c r="J23" s="137">
        <f>I23*0.066+I23</f>
        <v>0.86346000000000012</v>
      </c>
      <c r="K23" s="637">
        <v>1</v>
      </c>
      <c r="L23" s="637">
        <f t="shared" ref="L23:L29" si="6">K23*$L$7+K23</f>
        <v>1.0589999999999999</v>
      </c>
      <c r="M23" s="637">
        <f t="shared" ref="M23:M29" si="7">L23*$M$7+L23</f>
        <v>1.120422</v>
      </c>
      <c r="N23" s="304"/>
      <c r="O23" s="304"/>
      <c r="P23" s="304"/>
      <c r="Q23" s="305"/>
      <c r="R23" s="305"/>
      <c r="S23" s="305"/>
      <c r="T23" s="305"/>
      <c r="U23" s="305"/>
      <c r="V23" s="305"/>
      <c r="W23" s="305"/>
      <c r="X23" s="305"/>
      <c r="Y23" s="305"/>
      <c r="Z23" s="294"/>
      <c r="AA23" s="294"/>
    </row>
    <row r="24" spans="1:27" s="293" customFormat="1" ht="20.25" customHeight="1" x14ac:dyDescent="0.2">
      <c r="A24" s="601"/>
      <c r="B24" s="544" t="s">
        <v>929</v>
      </c>
      <c r="C24" s="289"/>
      <c r="D24" s="290"/>
      <c r="E24" s="291"/>
      <c r="F24" s="292"/>
      <c r="G24" s="534"/>
      <c r="H24" s="602"/>
      <c r="I24" s="681"/>
      <c r="J24" s="137"/>
      <c r="K24" s="637">
        <v>1.1000000000000001</v>
      </c>
      <c r="L24" s="637">
        <f t="shared" si="6"/>
        <v>1.1649</v>
      </c>
      <c r="M24" s="637">
        <f t="shared" si="7"/>
        <v>1.2324642000000001</v>
      </c>
      <c r="N24" s="304"/>
      <c r="O24" s="304"/>
      <c r="P24" s="304"/>
      <c r="Q24" s="305"/>
      <c r="R24" s="305"/>
      <c r="S24" s="305"/>
      <c r="T24" s="305"/>
      <c r="U24" s="305"/>
      <c r="V24" s="305"/>
      <c r="W24" s="305"/>
      <c r="X24" s="305"/>
      <c r="Y24" s="305"/>
      <c r="Z24" s="294"/>
      <c r="AA24" s="294"/>
    </row>
    <row r="25" spans="1:27" s="293" customFormat="1" ht="20.25" customHeight="1" x14ac:dyDescent="0.2">
      <c r="A25" s="601"/>
      <c r="B25" s="544" t="s">
        <v>930</v>
      </c>
      <c r="C25" s="289"/>
      <c r="D25" s="290"/>
      <c r="E25" s="291"/>
      <c r="F25" s="292">
        <v>0.72</v>
      </c>
      <c r="G25" s="534">
        <v>0.9</v>
      </c>
      <c r="H25" s="602">
        <v>0.96650000000000003</v>
      </c>
      <c r="I25" s="681">
        <v>1.1200000000000001</v>
      </c>
      <c r="J25" s="137">
        <f>I25*0.076+I25</f>
        <v>1.2051200000000002</v>
      </c>
      <c r="K25" s="637">
        <v>1.39</v>
      </c>
      <c r="L25" s="637">
        <f t="shared" si="6"/>
        <v>1.4720099999999998</v>
      </c>
      <c r="M25" s="637">
        <f t="shared" si="7"/>
        <v>1.5573865799999997</v>
      </c>
      <c r="N25" s="303"/>
      <c r="O25" s="303"/>
      <c r="P25" s="304"/>
      <c r="Q25" s="305"/>
      <c r="R25" s="305"/>
      <c r="S25" s="305"/>
      <c r="T25" s="305"/>
      <c r="U25" s="305"/>
      <c r="V25" s="305"/>
      <c r="W25" s="305"/>
      <c r="X25" s="305"/>
      <c r="Y25" s="305"/>
      <c r="Z25" s="294"/>
      <c r="AA25" s="294"/>
    </row>
    <row r="26" spans="1:27" s="293" customFormat="1" ht="20.25" customHeight="1" x14ac:dyDescent="0.2">
      <c r="A26" s="601"/>
      <c r="B26" s="544" t="s">
        <v>931</v>
      </c>
      <c r="C26" s="289"/>
      <c r="D26" s="290"/>
      <c r="E26" s="291"/>
      <c r="F26" s="292"/>
      <c r="G26" s="534"/>
      <c r="H26" s="602"/>
      <c r="I26" s="681"/>
      <c r="J26" s="137"/>
      <c r="K26" s="637">
        <v>1.54</v>
      </c>
      <c r="L26" s="637">
        <f t="shared" ref="L26" si="8">K26*$L$7+K26</f>
        <v>1.63086</v>
      </c>
      <c r="M26" s="637">
        <f t="shared" ref="M26" si="9">L26*$M$7+L26</f>
        <v>1.72544988</v>
      </c>
      <c r="N26" s="303"/>
      <c r="O26" s="303"/>
      <c r="P26" s="304"/>
      <c r="Q26" s="305"/>
      <c r="R26" s="305"/>
      <c r="S26" s="305"/>
      <c r="T26" s="305"/>
      <c r="U26" s="305"/>
      <c r="V26" s="305"/>
      <c r="W26" s="305"/>
      <c r="X26" s="305"/>
      <c r="Y26" s="305"/>
      <c r="Z26" s="294"/>
      <c r="AA26" s="294"/>
    </row>
    <row r="27" spans="1:27" s="293" customFormat="1" ht="20.25" customHeight="1" x14ac:dyDescent="0.2">
      <c r="A27" s="601"/>
      <c r="B27" s="544" t="s">
        <v>932</v>
      </c>
      <c r="C27" s="289"/>
      <c r="D27" s="290"/>
      <c r="E27" s="291"/>
      <c r="F27" s="292">
        <v>0.95</v>
      </c>
      <c r="G27" s="534">
        <v>1.18</v>
      </c>
      <c r="H27" s="602">
        <v>1.3089999999999999</v>
      </c>
      <c r="I27" s="681">
        <v>1.482</v>
      </c>
      <c r="J27" s="137">
        <f>I27*$J$7+I27</f>
        <v>1.5952248</v>
      </c>
      <c r="K27" s="637">
        <v>1.86</v>
      </c>
      <c r="L27" s="637">
        <f t="shared" si="6"/>
        <v>1.96974</v>
      </c>
      <c r="M27" s="637">
        <f t="shared" si="7"/>
        <v>2.0839849200000002</v>
      </c>
      <c r="N27" s="303"/>
      <c r="O27" s="303"/>
      <c r="P27" s="303"/>
      <c r="Q27" s="305"/>
      <c r="R27" s="305"/>
      <c r="S27" s="305"/>
      <c r="T27" s="305"/>
      <c r="U27" s="305"/>
      <c r="V27" s="305"/>
      <c r="W27" s="305"/>
      <c r="X27" s="305"/>
      <c r="Y27" s="305"/>
      <c r="Z27" s="294"/>
      <c r="AA27" s="294"/>
    </row>
    <row r="28" spans="1:27" s="293" customFormat="1" ht="20.25" customHeight="1" x14ac:dyDescent="0.2">
      <c r="A28" s="601"/>
      <c r="B28" s="544" t="s">
        <v>927</v>
      </c>
      <c r="C28" s="289"/>
      <c r="D28" s="290"/>
      <c r="E28" s="291"/>
      <c r="F28" s="292"/>
      <c r="G28" s="534"/>
      <c r="H28" s="602"/>
      <c r="I28" s="681"/>
      <c r="J28" s="137"/>
      <c r="K28" s="637">
        <v>2.0499999999999998</v>
      </c>
      <c r="L28" s="637">
        <f t="shared" si="6"/>
        <v>2.1709499999999999</v>
      </c>
      <c r="M28" s="637">
        <f t="shared" si="7"/>
        <v>2.2968650999999998</v>
      </c>
      <c r="N28" s="303"/>
      <c r="O28" s="303"/>
      <c r="P28" s="303"/>
      <c r="Q28" s="305"/>
      <c r="R28" s="305"/>
      <c r="S28" s="305"/>
      <c r="T28" s="305"/>
      <c r="U28" s="305"/>
      <c r="V28" s="305"/>
      <c r="W28" s="305"/>
      <c r="X28" s="305"/>
      <c r="Y28" s="305"/>
      <c r="Z28" s="294"/>
      <c r="AA28" s="294"/>
    </row>
    <row r="29" spans="1:27" s="293" customFormat="1" ht="20.25" customHeight="1" x14ac:dyDescent="0.25">
      <c r="A29" s="601"/>
      <c r="B29" s="544" t="s">
        <v>934</v>
      </c>
      <c r="C29" s="289"/>
      <c r="D29" s="290"/>
      <c r="E29" s="291"/>
      <c r="F29" s="292">
        <v>1.1200000000000001</v>
      </c>
      <c r="G29" s="534">
        <v>1.4</v>
      </c>
      <c r="H29" s="602">
        <v>1.54</v>
      </c>
      <c r="I29" s="727">
        <v>1.7249000000000001</v>
      </c>
      <c r="J29" s="728">
        <f>I29*$J$7+I29</f>
        <v>1.8566823600000002</v>
      </c>
      <c r="K29" s="637">
        <v>2.17</v>
      </c>
      <c r="L29" s="637">
        <f t="shared" si="6"/>
        <v>2.2980299999999998</v>
      </c>
      <c r="M29" s="637">
        <f t="shared" si="7"/>
        <v>2.4313157399999996</v>
      </c>
      <c r="N29" s="303"/>
      <c r="O29" s="303"/>
      <c r="P29" s="303"/>
      <c r="Q29" s="305"/>
      <c r="R29" s="305"/>
      <c r="S29" s="305"/>
      <c r="T29" s="305"/>
      <c r="U29" s="305"/>
      <c r="V29" s="306"/>
      <c r="W29" s="305"/>
      <c r="X29" s="305"/>
      <c r="Y29" s="305"/>
      <c r="Z29" s="294"/>
      <c r="AA29" s="294"/>
    </row>
    <row r="30" spans="1:27" s="293" customFormat="1" ht="20.25" customHeight="1" x14ac:dyDescent="0.25">
      <c r="A30" s="601"/>
      <c r="B30" s="544" t="s">
        <v>933</v>
      </c>
      <c r="C30" s="398"/>
      <c r="D30" s="290"/>
      <c r="E30" s="291"/>
      <c r="F30" s="292"/>
      <c r="G30" s="534"/>
      <c r="H30" s="602"/>
      <c r="I30" s="727"/>
      <c r="J30" s="728"/>
      <c r="K30" s="637">
        <v>2.38</v>
      </c>
      <c r="L30" s="637">
        <f t="shared" ref="L30" si="10">K30*$L$7+K30</f>
        <v>2.5204199999999997</v>
      </c>
      <c r="M30" s="637">
        <f t="shared" ref="M30" si="11">L30*$M$7+L30</f>
        <v>2.6666043599999996</v>
      </c>
      <c r="N30" s="303"/>
      <c r="O30" s="303"/>
      <c r="P30" s="303"/>
      <c r="Q30" s="305"/>
      <c r="R30" s="305"/>
      <c r="S30" s="305"/>
      <c r="T30" s="305"/>
      <c r="U30" s="305"/>
      <c r="V30" s="306"/>
      <c r="W30" s="305"/>
      <c r="X30" s="305"/>
      <c r="Y30" s="305"/>
      <c r="Z30" s="294"/>
      <c r="AA30" s="294"/>
    </row>
    <row r="31" spans="1:27" s="293" customFormat="1" ht="20.25" customHeight="1" x14ac:dyDescent="0.2">
      <c r="A31" s="601"/>
      <c r="B31" s="544" t="s">
        <v>762</v>
      </c>
      <c r="C31" s="398"/>
      <c r="D31" s="290"/>
      <c r="E31" s="291"/>
      <c r="F31" s="292"/>
      <c r="G31" s="534"/>
      <c r="H31" s="602"/>
      <c r="I31" s="681"/>
      <c r="J31" s="137"/>
      <c r="K31" s="621"/>
      <c r="L31" s="621"/>
      <c r="M31" s="621"/>
      <c r="N31" s="303"/>
      <c r="O31" s="303"/>
      <c r="P31" s="303"/>
      <c r="Q31" s="305"/>
      <c r="R31" s="305"/>
      <c r="S31" s="305"/>
      <c r="T31" s="305"/>
      <c r="U31" s="305"/>
      <c r="V31" s="306"/>
      <c r="W31" s="305"/>
      <c r="X31" s="305"/>
      <c r="Y31" s="305"/>
      <c r="Z31" s="294"/>
      <c r="AA31" s="294"/>
    </row>
    <row r="32" spans="1:27" s="293" customFormat="1" ht="20.25" customHeight="1" thickBot="1" x14ac:dyDescent="0.25">
      <c r="A32" s="639"/>
      <c r="B32" s="311" t="s">
        <v>763</v>
      </c>
      <c r="C32" s="404"/>
      <c r="D32" s="405"/>
      <c r="E32" s="297"/>
      <c r="F32" s="298"/>
      <c r="G32" s="670"/>
      <c r="H32" s="671"/>
      <c r="I32" s="682"/>
      <c r="J32" s="162"/>
      <c r="K32" s="640"/>
      <c r="L32" s="640"/>
      <c r="M32" s="640"/>
      <c r="N32" s="303"/>
      <c r="O32" s="303"/>
      <c r="P32" s="303"/>
      <c r="Q32" s="305"/>
      <c r="R32" s="305"/>
      <c r="S32" s="305"/>
      <c r="T32" s="305"/>
      <c r="U32" s="305"/>
      <c r="V32" s="306"/>
      <c r="W32" s="305"/>
      <c r="X32" s="305"/>
      <c r="Y32" s="305"/>
      <c r="Z32" s="294"/>
      <c r="AA32" s="294"/>
    </row>
    <row r="33" spans="1:27" s="293" customFormat="1" ht="26.25" hidden="1" customHeight="1" thickBot="1" x14ac:dyDescent="0.25">
      <c r="A33" s="639"/>
      <c r="B33" s="295"/>
      <c r="C33" s="397"/>
      <c r="D33" s="296"/>
      <c r="E33" s="297"/>
      <c r="F33" s="298"/>
      <c r="G33" s="297"/>
      <c r="H33" s="297"/>
      <c r="I33" s="680"/>
      <c r="J33" s="386"/>
      <c r="K33" s="641"/>
      <c r="L33" s="641"/>
      <c r="M33" s="641"/>
      <c r="N33" s="304"/>
      <c r="O33" s="304"/>
      <c r="P33" s="304"/>
      <c r="Q33" s="304"/>
      <c r="R33" s="307"/>
      <c r="S33" s="304"/>
      <c r="T33" s="307"/>
      <c r="U33" s="304"/>
      <c r="V33" s="305"/>
      <c r="W33" s="305"/>
      <c r="X33" s="305"/>
      <c r="Y33" s="305"/>
      <c r="Z33" s="294"/>
      <c r="AA33" s="294"/>
    </row>
    <row r="34" spans="1:27" ht="20.25" customHeight="1" x14ac:dyDescent="0.2">
      <c r="A34" s="634"/>
      <c r="B34" s="284" t="s">
        <v>295</v>
      </c>
      <c r="C34" s="383"/>
      <c r="D34" s="384"/>
      <c r="E34" s="63"/>
      <c r="F34" s="186"/>
      <c r="G34" s="63"/>
      <c r="H34" s="63"/>
      <c r="I34" s="681"/>
      <c r="J34" s="286"/>
      <c r="K34" s="642"/>
      <c r="L34" s="642"/>
      <c r="M34" s="642"/>
      <c r="N34" s="150"/>
      <c r="O34" s="150"/>
      <c r="P34" s="150"/>
      <c r="Q34" s="150"/>
      <c r="R34" s="150"/>
      <c r="S34" s="150"/>
      <c r="T34" s="150"/>
      <c r="U34" s="150"/>
      <c r="V34" s="150"/>
      <c r="W34" s="150"/>
      <c r="X34" s="150"/>
      <c r="Y34" s="150"/>
      <c r="Z34" s="150"/>
      <c r="AA34" s="150"/>
    </row>
    <row r="35" spans="1:27" ht="20.25" customHeight="1" x14ac:dyDescent="0.2">
      <c r="A35" s="636"/>
      <c r="B35" s="287" t="s">
        <v>247</v>
      </c>
      <c r="C35" s="308">
        <v>0.43969999999999998</v>
      </c>
      <c r="D35" s="309">
        <v>0.49</v>
      </c>
      <c r="E35" s="310">
        <v>0.51</v>
      </c>
      <c r="F35" s="137"/>
      <c r="G35" s="137"/>
      <c r="H35" s="137"/>
      <c r="I35" s="681"/>
      <c r="J35" s="138"/>
      <c r="K35" s="637"/>
      <c r="L35" s="637"/>
      <c r="M35" s="637"/>
      <c r="N35" s="150"/>
      <c r="O35" s="150"/>
      <c r="P35" s="150"/>
      <c r="Q35" s="150"/>
      <c r="R35" s="150"/>
      <c r="S35" s="150"/>
      <c r="T35" s="150"/>
      <c r="U35" s="150"/>
      <c r="V35" s="150"/>
      <c r="W35" s="150"/>
      <c r="X35" s="150"/>
      <c r="Y35" s="150"/>
      <c r="Z35" s="150"/>
      <c r="AA35" s="150"/>
    </row>
    <row r="36" spans="1:27" ht="20.25" customHeight="1" thickBot="1" x14ac:dyDescent="0.25">
      <c r="A36" s="643"/>
      <c r="B36" s="311" t="s">
        <v>575</v>
      </c>
      <c r="C36" s="399"/>
      <c r="D36" s="160"/>
      <c r="E36" s="69"/>
      <c r="F36" s="164"/>
      <c r="G36" s="69"/>
      <c r="H36" s="69" t="s">
        <v>605</v>
      </c>
      <c r="I36" s="682" t="s">
        <v>605</v>
      </c>
      <c r="J36" s="387"/>
      <c r="K36" s="644"/>
      <c r="L36" s="644"/>
      <c r="M36" s="644"/>
      <c r="N36" s="150"/>
      <c r="O36" s="150"/>
      <c r="P36" s="150"/>
      <c r="Q36" s="150"/>
      <c r="R36" s="150"/>
      <c r="S36" s="150"/>
      <c r="T36" s="150"/>
      <c r="U36" s="150"/>
      <c r="V36" s="150"/>
      <c r="W36" s="150"/>
      <c r="X36" s="150"/>
      <c r="Y36" s="150"/>
      <c r="Z36" s="150"/>
      <c r="AA36" s="150"/>
    </row>
    <row r="37" spans="1:27" ht="20.25" customHeight="1" thickBot="1" x14ac:dyDescent="0.25">
      <c r="A37" s="645"/>
      <c r="B37" s="312" t="s">
        <v>537</v>
      </c>
      <c r="C37" s="792"/>
      <c r="D37" s="793"/>
      <c r="E37" s="793"/>
      <c r="F37" s="793"/>
      <c r="G37" s="793"/>
      <c r="H37" s="793"/>
      <c r="I37" s="794"/>
      <c r="J37" s="313"/>
      <c r="K37" s="646"/>
      <c r="L37" s="646"/>
      <c r="M37" s="646"/>
      <c r="N37" s="150"/>
      <c r="O37" s="150"/>
      <c r="P37" s="150"/>
      <c r="Q37" s="150"/>
      <c r="R37" s="150"/>
      <c r="S37" s="150"/>
      <c r="T37" s="150"/>
      <c r="U37" s="150"/>
      <c r="V37" s="150"/>
      <c r="W37" s="150"/>
      <c r="X37" s="150"/>
      <c r="Y37" s="150"/>
      <c r="Z37" s="150"/>
      <c r="AA37" s="150"/>
    </row>
    <row r="38" spans="1:27" ht="20.25" customHeight="1" x14ac:dyDescent="0.2">
      <c r="A38" s="634"/>
      <c r="B38" s="284" t="s">
        <v>239</v>
      </c>
      <c r="C38" s="137"/>
      <c r="D38" s="65"/>
      <c r="E38" s="314"/>
      <c r="F38" s="137"/>
      <c r="G38" s="65"/>
      <c r="H38" s="544"/>
      <c r="I38" s="681"/>
      <c r="J38" s="286"/>
      <c r="K38" s="642"/>
      <c r="L38" s="642"/>
      <c r="M38" s="642"/>
    </row>
    <row r="39" spans="1:27" ht="20.25" customHeight="1" x14ac:dyDescent="0.2">
      <c r="A39" s="636"/>
      <c r="B39" s="315" t="s">
        <v>170</v>
      </c>
      <c r="C39" s="288">
        <v>162.41999999999999</v>
      </c>
      <c r="D39" s="136">
        <v>235.05</v>
      </c>
      <c r="E39" s="310" t="s">
        <v>205</v>
      </c>
      <c r="F39" s="137">
        <v>373.8</v>
      </c>
      <c r="G39" s="137">
        <v>489.7</v>
      </c>
      <c r="H39" s="544">
        <v>525.89</v>
      </c>
      <c r="I39" s="681">
        <f>H39*$I$7+H39</f>
        <v>604.77350000000001</v>
      </c>
      <c r="J39" s="138">
        <f>I39*$J$7+I39</f>
        <v>650.9781954</v>
      </c>
      <c r="K39" s="637">
        <f>J39*$K$7+J39</f>
        <v>693.29177810099998</v>
      </c>
      <c r="L39" s="637">
        <f>K39*$L$7+K39</f>
        <v>734.19599300895902</v>
      </c>
      <c r="M39" s="637">
        <f>L39*$M$7+L39</f>
        <v>776.77936060347861</v>
      </c>
    </row>
    <row r="40" spans="1:27" ht="20.25" customHeight="1" x14ac:dyDescent="0.2">
      <c r="A40" s="636"/>
      <c r="B40" s="287" t="s">
        <v>762</v>
      </c>
      <c r="C40" s="288"/>
      <c r="D40" s="136"/>
      <c r="E40" s="310"/>
      <c r="F40" s="137"/>
      <c r="G40" s="137"/>
      <c r="H40" s="544"/>
      <c r="I40" s="681"/>
      <c r="J40" s="138"/>
      <c r="K40" s="637"/>
      <c r="L40" s="637"/>
      <c r="M40" s="637"/>
    </row>
    <row r="41" spans="1:27" ht="20.25" customHeight="1" x14ac:dyDescent="0.2">
      <c r="A41" s="636"/>
      <c r="B41" s="287" t="s">
        <v>763</v>
      </c>
      <c r="C41" s="288"/>
      <c r="D41" s="136"/>
      <c r="E41" s="310"/>
      <c r="F41" s="137"/>
      <c r="G41" s="137"/>
      <c r="H41" s="544"/>
      <c r="I41" s="681"/>
      <c r="J41" s="138"/>
      <c r="K41" s="637"/>
      <c r="L41" s="637"/>
      <c r="M41" s="637"/>
    </row>
    <row r="42" spans="1:27" ht="20.25" customHeight="1" x14ac:dyDescent="0.2">
      <c r="A42" s="636"/>
      <c r="B42" s="287" t="s">
        <v>9</v>
      </c>
      <c r="C42" s="316">
        <v>0.3241</v>
      </c>
      <c r="D42" s="317">
        <v>0.44919999999999999</v>
      </c>
      <c r="E42" s="310">
        <f>+D42*1.34</f>
        <v>0.60192800000000002</v>
      </c>
      <c r="F42" s="137">
        <v>0.87</v>
      </c>
      <c r="G42" s="137">
        <v>1.1000000000000001</v>
      </c>
      <c r="H42" s="544">
        <v>1.19</v>
      </c>
      <c r="I42" s="681">
        <f>H42*$I$7+H42</f>
        <v>1.3685</v>
      </c>
      <c r="J42" s="138">
        <f>I42*$J$7+I42</f>
        <v>1.4730534</v>
      </c>
      <c r="K42" s="637">
        <f>J42*$K$7+J42</f>
        <v>1.568801871</v>
      </c>
      <c r="L42" s="637">
        <f>K42*$L$7+K42</f>
        <v>1.6613611813889999</v>
      </c>
      <c r="M42" s="637">
        <f>L42*$M$7+L42</f>
        <v>1.7577201299095619</v>
      </c>
    </row>
    <row r="43" spans="1:27" ht="20.25" customHeight="1" x14ac:dyDescent="0.2">
      <c r="A43" s="636"/>
      <c r="B43" s="287" t="s">
        <v>8</v>
      </c>
      <c r="C43" s="147" t="s">
        <v>169</v>
      </c>
      <c r="D43" s="147" t="s">
        <v>169</v>
      </c>
      <c r="E43" s="310" t="s">
        <v>169</v>
      </c>
      <c r="F43" s="262" t="s">
        <v>169</v>
      </c>
      <c r="G43" s="262" t="s">
        <v>169</v>
      </c>
      <c r="H43" s="544" t="s">
        <v>169</v>
      </c>
      <c r="I43" s="683" t="s">
        <v>169</v>
      </c>
      <c r="J43" s="388" t="s">
        <v>169</v>
      </c>
      <c r="K43" s="647" t="s">
        <v>169</v>
      </c>
      <c r="L43" s="647" t="s">
        <v>169</v>
      </c>
      <c r="M43" s="647" t="s">
        <v>169</v>
      </c>
    </row>
    <row r="44" spans="1:27" ht="20.25" customHeight="1" thickBot="1" x14ac:dyDescent="0.25">
      <c r="A44" s="643"/>
      <c r="B44" s="311"/>
      <c r="C44" s="399"/>
      <c r="D44" s="160"/>
      <c r="E44" s="69"/>
      <c r="F44" s="162"/>
      <c r="G44" s="69"/>
      <c r="H44" s="56"/>
      <c r="I44" s="684"/>
      <c r="J44" s="171"/>
      <c r="K44" s="648"/>
      <c r="L44" s="648"/>
      <c r="M44" s="648"/>
    </row>
    <row r="45" spans="1:27" ht="20.25" customHeight="1" x14ac:dyDescent="0.2">
      <c r="A45" s="634"/>
      <c r="B45" s="284" t="s">
        <v>211</v>
      </c>
      <c r="C45" s="318"/>
      <c r="D45" s="56"/>
      <c r="E45" s="65"/>
      <c r="F45" s="358"/>
      <c r="G45" s="539"/>
      <c r="H45" s="541"/>
      <c r="I45" s="678"/>
      <c r="J45" s="389"/>
      <c r="K45" s="649"/>
      <c r="L45" s="649"/>
      <c r="M45" s="649"/>
    </row>
    <row r="46" spans="1:27" ht="20.25" customHeight="1" x14ac:dyDescent="0.2">
      <c r="A46" s="636"/>
      <c r="B46" s="287" t="s">
        <v>762</v>
      </c>
      <c r="C46" s="318"/>
      <c r="D46" s="56"/>
      <c r="E46" s="65"/>
      <c r="F46" s="358"/>
      <c r="G46" s="539"/>
      <c r="H46" s="542"/>
      <c r="I46" s="678"/>
      <c r="J46" s="389"/>
      <c r="K46" s="649"/>
      <c r="L46" s="649"/>
      <c r="M46" s="649"/>
    </row>
    <row r="47" spans="1:27" ht="20.25" customHeight="1" x14ac:dyDescent="0.2">
      <c r="A47" s="636"/>
      <c r="B47" s="287" t="s">
        <v>763</v>
      </c>
      <c r="C47" s="318"/>
      <c r="D47" s="56"/>
      <c r="E47" s="65"/>
      <c r="F47" s="358"/>
      <c r="G47" s="539"/>
      <c r="H47" s="537"/>
      <c r="I47" s="678"/>
      <c r="J47" s="389"/>
      <c r="K47" s="649"/>
      <c r="L47" s="649"/>
      <c r="M47" s="649"/>
    </row>
    <row r="48" spans="1:27" ht="20.25" customHeight="1" x14ac:dyDescent="0.2">
      <c r="A48" s="636"/>
      <c r="B48" s="287" t="s">
        <v>247</v>
      </c>
      <c r="C48" s="308">
        <v>0.45</v>
      </c>
      <c r="D48" s="56">
        <v>0.60299999999999998</v>
      </c>
      <c r="E48" s="310">
        <f>+D48*1.34</f>
        <v>0.80802000000000007</v>
      </c>
      <c r="F48" s="137">
        <v>1.1599999999999999</v>
      </c>
      <c r="G48" s="533">
        <v>1.44</v>
      </c>
      <c r="H48" s="537">
        <v>1.55</v>
      </c>
      <c r="I48" s="678">
        <v>1.78</v>
      </c>
      <c r="J48" s="138">
        <f>I48*$J$7+I48</f>
        <v>1.9159920000000001</v>
      </c>
      <c r="K48" s="637">
        <f>J48*$K$7+J48</f>
        <v>2.0405314800000003</v>
      </c>
      <c r="L48" s="637">
        <f>K48*$L$7+K48</f>
        <v>2.1609228373200002</v>
      </c>
      <c r="M48" s="637">
        <f>L48*$M$7+L48</f>
        <v>2.2862563618845604</v>
      </c>
    </row>
    <row r="49" spans="1:13" ht="26.25" customHeight="1" thickBot="1" x14ac:dyDescent="0.25">
      <c r="A49" s="643"/>
      <c r="B49" s="311"/>
      <c r="C49" s="399"/>
      <c r="D49" s="160"/>
      <c r="E49" s="69"/>
      <c r="F49" s="162"/>
      <c r="G49" s="540"/>
      <c r="H49" s="538"/>
      <c r="I49" s="679"/>
      <c r="J49" s="390"/>
      <c r="K49" s="650"/>
      <c r="L49" s="650"/>
      <c r="M49" s="650"/>
    </row>
    <row r="50" spans="1:13" ht="18.75" customHeight="1" x14ac:dyDescent="0.2">
      <c r="A50" s="634"/>
      <c r="B50" s="284" t="s">
        <v>240</v>
      </c>
      <c r="C50" s="147"/>
      <c r="D50" s="56"/>
      <c r="E50" s="65"/>
      <c r="F50" s="66"/>
      <c r="G50" s="539"/>
      <c r="H50" s="536"/>
      <c r="I50" s="678"/>
      <c r="J50" s="286"/>
      <c r="K50" s="642"/>
      <c r="L50" s="642"/>
      <c r="M50" s="642"/>
    </row>
    <row r="51" spans="1:13" ht="18.75" customHeight="1" x14ac:dyDescent="0.2">
      <c r="A51" s="636"/>
      <c r="B51" s="287" t="s">
        <v>170</v>
      </c>
      <c r="C51" s="288">
        <v>239</v>
      </c>
      <c r="D51" s="136">
        <v>345.88</v>
      </c>
      <c r="E51" s="310" t="s">
        <v>206</v>
      </c>
      <c r="F51" s="137">
        <v>550</v>
      </c>
      <c r="G51" s="533">
        <v>598.45000000000005</v>
      </c>
      <c r="H51" s="537">
        <v>658.3</v>
      </c>
      <c r="I51" s="678">
        <f>H51*$I$7+H51</f>
        <v>757.04499999999996</v>
      </c>
      <c r="J51" s="138">
        <f>I51*$J$7+I51</f>
        <v>814.88323800000001</v>
      </c>
      <c r="K51" s="637">
        <f>J51*$K$7+J51</f>
        <v>867.85064847000001</v>
      </c>
      <c r="L51" s="637">
        <f>K51*$L$7+K51</f>
        <v>919.05383672973005</v>
      </c>
      <c r="M51" s="637">
        <f>L51*$M$7+L51</f>
        <v>972.35895926005435</v>
      </c>
    </row>
    <row r="52" spans="1:13" ht="18.75" customHeight="1" x14ac:dyDescent="0.2">
      <c r="A52" s="636"/>
      <c r="B52" s="287" t="s">
        <v>762</v>
      </c>
      <c r="C52" s="288"/>
      <c r="D52" s="136"/>
      <c r="E52" s="310"/>
      <c r="F52" s="137"/>
      <c r="G52" s="533"/>
      <c r="H52" s="537"/>
      <c r="I52" s="678"/>
      <c r="J52" s="138"/>
      <c r="K52" s="637"/>
      <c r="L52" s="637"/>
      <c r="M52" s="637"/>
    </row>
    <row r="53" spans="1:13" ht="18.75" customHeight="1" x14ac:dyDescent="0.2">
      <c r="A53" s="636"/>
      <c r="B53" s="287" t="s">
        <v>763</v>
      </c>
      <c r="C53" s="288"/>
      <c r="D53" s="136"/>
      <c r="E53" s="310"/>
      <c r="F53" s="137"/>
      <c r="G53" s="533"/>
      <c r="H53" s="537"/>
      <c r="I53" s="678"/>
      <c r="J53" s="138"/>
      <c r="K53" s="637"/>
      <c r="L53" s="637"/>
      <c r="M53" s="637"/>
    </row>
    <row r="54" spans="1:13" ht="18.75" customHeight="1" x14ac:dyDescent="0.2">
      <c r="A54" s="636"/>
      <c r="B54" s="287" t="s">
        <v>9</v>
      </c>
      <c r="C54" s="316">
        <v>0.20649999999999999</v>
      </c>
      <c r="D54" s="309">
        <v>0.29880000000000001</v>
      </c>
      <c r="E54" s="310">
        <f>+D54*1.34</f>
        <v>0.40039200000000003</v>
      </c>
      <c r="F54" s="137">
        <v>0.56999999999999995</v>
      </c>
      <c r="G54" s="533">
        <v>0.64</v>
      </c>
      <c r="H54" s="537">
        <v>0.7</v>
      </c>
      <c r="I54" s="678">
        <f>H54*$I$7+H54</f>
        <v>0.80499999999999994</v>
      </c>
      <c r="J54" s="138">
        <f>I54*$J$7+I54</f>
        <v>0.86650199999999988</v>
      </c>
      <c r="K54" s="637">
        <f t="shared" ref="K54:K55" si="12">J54*$K$7+J54</f>
        <v>0.92282462999999992</v>
      </c>
      <c r="L54" s="637">
        <f t="shared" ref="L54:L55" si="13">K54*$L$7+K54</f>
        <v>0.97727128316999989</v>
      </c>
      <c r="M54" s="637">
        <f t="shared" ref="M54:M55" si="14">L54*$M$7+L54</f>
        <v>1.0339530175938598</v>
      </c>
    </row>
    <row r="55" spans="1:13" ht="18.75" customHeight="1" x14ac:dyDescent="0.2">
      <c r="A55" s="636"/>
      <c r="B55" s="287" t="s">
        <v>8</v>
      </c>
      <c r="C55" s="147">
        <v>50.34</v>
      </c>
      <c r="D55" s="136">
        <v>72.849999999999994</v>
      </c>
      <c r="E55" s="310">
        <v>92.2</v>
      </c>
      <c r="F55" s="137">
        <v>131.19999999999999</v>
      </c>
      <c r="G55" s="533">
        <v>135.81</v>
      </c>
      <c r="H55" s="537">
        <v>149.38999999999999</v>
      </c>
      <c r="I55" s="678">
        <f>H55*$I$7+H55</f>
        <v>171.79849999999999</v>
      </c>
      <c r="J55" s="138">
        <f>I55*$J$7+I55</f>
        <v>184.9239054</v>
      </c>
      <c r="K55" s="637">
        <f t="shared" si="12"/>
        <v>196.943959251</v>
      </c>
      <c r="L55" s="637">
        <f t="shared" si="13"/>
        <v>208.56365284680899</v>
      </c>
      <c r="M55" s="637">
        <f t="shared" si="14"/>
        <v>220.66034471192393</v>
      </c>
    </row>
    <row r="56" spans="1:13" ht="18.75" customHeight="1" thickBot="1" x14ac:dyDescent="0.25">
      <c r="A56" s="643"/>
      <c r="B56" s="311"/>
      <c r="C56" s="399"/>
      <c r="D56" s="160"/>
      <c r="E56" s="69"/>
      <c r="F56" s="64"/>
      <c r="G56" s="399"/>
      <c r="H56" s="538"/>
      <c r="I56" s="679"/>
      <c r="J56" s="387"/>
      <c r="K56" s="644"/>
      <c r="L56" s="644"/>
      <c r="M56" s="644"/>
    </row>
    <row r="57" spans="1:13" ht="18.75" customHeight="1" x14ac:dyDescent="0.2">
      <c r="A57" s="634"/>
      <c r="B57" s="284" t="s">
        <v>241</v>
      </c>
      <c r="C57" s="66"/>
      <c r="D57" s="56"/>
      <c r="E57" s="319"/>
      <c r="F57" s="66"/>
      <c r="G57" s="65"/>
      <c r="H57" s="544"/>
      <c r="I57" s="681"/>
      <c r="J57" s="286"/>
      <c r="K57" s="642"/>
      <c r="L57" s="642"/>
      <c r="M57" s="642"/>
    </row>
    <row r="58" spans="1:13" ht="18.75" customHeight="1" x14ac:dyDescent="0.2">
      <c r="A58" s="636"/>
      <c r="B58" s="287" t="s">
        <v>170</v>
      </c>
      <c r="C58" s="288">
        <v>239</v>
      </c>
      <c r="D58" s="136">
        <v>345.88</v>
      </c>
      <c r="E58" s="310">
        <v>383.9</v>
      </c>
      <c r="F58" s="137">
        <v>549.9</v>
      </c>
      <c r="G58" s="137">
        <v>720.51</v>
      </c>
      <c r="H58" s="544">
        <v>792.56</v>
      </c>
      <c r="I58" s="681">
        <f>H58*$I$7+H58</f>
        <v>911.44399999999996</v>
      </c>
      <c r="J58" s="138">
        <f>I58*$J$7+I58</f>
        <v>981.07832159999998</v>
      </c>
      <c r="K58" s="637">
        <v>1059.57</v>
      </c>
      <c r="L58" s="637">
        <f>K58*$L$7+K58</f>
        <v>1122.0846299999998</v>
      </c>
      <c r="M58" s="637">
        <f>L58*$M$7+L58</f>
        <v>1187.1655385399999</v>
      </c>
    </row>
    <row r="59" spans="1:13" ht="18.75" customHeight="1" x14ac:dyDescent="0.2">
      <c r="A59" s="636"/>
      <c r="B59" s="287" t="s">
        <v>762</v>
      </c>
      <c r="C59" s="288"/>
      <c r="D59" s="136"/>
      <c r="E59" s="310"/>
      <c r="F59" s="137"/>
      <c r="G59" s="137"/>
      <c r="H59" s="544"/>
      <c r="I59" s="681"/>
      <c r="J59" s="138"/>
      <c r="K59" s="637"/>
      <c r="L59" s="637"/>
      <c r="M59" s="637"/>
    </row>
    <row r="60" spans="1:13" ht="18.75" customHeight="1" x14ac:dyDescent="0.2">
      <c r="A60" s="636"/>
      <c r="B60" s="287" t="s">
        <v>763</v>
      </c>
      <c r="C60" s="288"/>
      <c r="D60" s="136"/>
      <c r="E60" s="310"/>
      <c r="F60" s="137"/>
      <c r="G60" s="137"/>
      <c r="H60" s="544"/>
      <c r="I60" s="681"/>
      <c r="J60" s="138"/>
      <c r="K60" s="637"/>
      <c r="L60" s="637"/>
      <c r="M60" s="637"/>
    </row>
    <row r="61" spans="1:13" ht="18.75" customHeight="1" x14ac:dyDescent="0.2">
      <c r="A61" s="636"/>
      <c r="B61" s="287" t="s">
        <v>9</v>
      </c>
      <c r="C61" s="316">
        <v>0.10730000000000001</v>
      </c>
      <c r="D61" s="309">
        <v>0.15529999999999999</v>
      </c>
      <c r="E61" s="310">
        <f>+D61*1.34</f>
        <v>0.20810200000000001</v>
      </c>
      <c r="F61" s="262">
        <v>0.3</v>
      </c>
      <c r="G61" s="137">
        <v>0.39</v>
      </c>
      <c r="H61" s="544">
        <v>0.43</v>
      </c>
      <c r="I61" s="681">
        <f>H61*$I$7+H61</f>
        <v>0.4945</v>
      </c>
      <c r="J61" s="138">
        <f>I61*$J$7+I61</f>
        <v>0.53227979999999997</v>
      </c>
      <c r="K61" s="637">
        <f>J61*$K$7+J61</f>
        <v>0.56687798700000003</v>
      </c>
      <c r="L61" s="637">
        <f>K61*$L$7+K61</f>
        <v>0.60032378823300003</v>
      </c>
      <c r="M61" s="637">
        <f>L61*$M$7+L61</f>
        <v>0.63514256795051405</v>
      </c>
    </row>
    <row r="62" spans="1:13" ht="18.75" customHeight="1" x14ac:dyDescent="0.2">
      <c r="A62" s="636"/>
      <c r="B62" s="287" t="s">
        <v>8</v>
      </c>
      <c r="C62" s="147" t="s">
        <v>169</v>
      </c>
      <c r="D62" s="147" t="s">
        <v>169</v>
      </c>
      <c r="E62" s="310" t="s">
        <v>169</v>
      </c>
      <c r="F62" s="262" t="s">
        <v>169</v>
      </c>
      <c r="G62" s="262" t="s">
        <v>169</v>
      </c>
      <c r="H62" s="544" t="s">
        <v>169</v>
      </c>
      <c r="I62" s="683" t="s">
        <v>169</v>
      </c>
      <c r="J62" s="388" t="s">
        <v>169</v>
      </c>
      <c r="K62" s="647" t="s">
        <v>169</v>
      </c>
      <c r="L62" s="647" t="s">
        <v>169</v>
      </c>
      <c r="M62" s="647" t="s">
        <v>169</v>
      </c>
    </row>
    <row r="63" spans="1:13" ht="18.75" customHeight="1" thickBot="1" x14ac:dyDescent="0.25">
      <c r="A63" s="643"/>
      <c r="B63" s="311"/>
      <c r="C63" s="399"/>
      <c r="D63" s="160"/>
      <c r="E63" s="69"/>
      <c r="F63" s="64"/>
      <c r="G63" s="69"/>
      <c r="H63" s="69"/>
      <c r="I63" s="682"/>
      <c r="J63" s="387"/>
      <c r="K63" s="644"/>
      <c r="L63" s="644"/>
      <c r="M63" s="644"/>
    </row>
    <row r="64" spans="1:13" ht="18.75" customHeight="1" x14ac:dyDescent="0.2">
      <c r="A64" s="634"/>
      <c r="B64" s="284" t="s">
        <v>242</v>
      </c>
      <c r="C64" s="56"/>
      <c r="D64" s="56"/>
      <c r="E64" s="310"/>
      <c r="F64" s="56"/>
      <c r="G64" s="65"/>
      <c r="H64" s="65"/>
      <c r="I64" s="681"/>
      <c r="J64" s="286"/>
      <c r="K64" s="642"/>
      <c r="L64" s="642"/>
      <c r="M64" s="642"/>
    </row>
    <row r="65" spans="1:23" ht="18.75" customHeight="1" x14ac:dyDescent="0.2">
      <c r="A65" s="636"/>
      <c r="B65" s="287" t="s">
        <v>170</v>
      </c>
      <c r="C65" s="147" t="s">
        <v>169</v>
      </c>
      <c r="D65" s="147" t="s">
        <v>169</v>
      </c>
      <c r="E65" s="310" t="s">
        <v>169</v>
      </c>
      <c r="F65" s="262" t="s">
        <v>169</v>
      </c>
      <c r="G65" s="262" t="s">
        <v>169</v>
      </c>
      <c r="H65" s="544" t="s">
        <v>169</v>
      </c>
      <c r="I65" s="683" t="s">
        <v>169</v>
      </c>
      <c r="J65" s="388" t="s">
        <v>169</v>
      </c>
      <c r="K65" s="647" t="s">
        <v>169</v>
      </c>
      <c r="L65" s="647" t="s">
        <v>169</v>
      </c>
      <c r="M65" s="647" t="s">
        <v>169</v>
      </c>
    </row>
    <row r="66" spans="1:23" ht="18.75" customHeight="1" x14ac:dyDescent="0.2">
      <c r="A66" s="636"/>
      <c r="B66" s="287" t="s">
        <v>9</v>
      </c>
      <c r="C66" s="316">
        <v>0.33679999999999999</v>
      </c>
      <c r="D66" s="309">
        <v>0.48749999999999999</v>
      </c>
      <c r="E66" s="310">
        <f>+D66*1.34</f>
        <v>0.65325</v>
      </c>
      <c r="F66" s="262">
        <v>0.94</v>
      </c>
      <c r="G66" s="137">
        <v>1.23</v>
      </c>
      <c r="H66" s="544">
        <v>1.35</v>
      </c>
      <c r="I66" s="681">
        <v>1.56</v>
      </c>
      <c r="J66" s="138">
        <f>I66*$J$7+I66</f>
        <v>1.679184</v>
      </c>
      <c r="K66" s="637">
        <f>J66*$K$7+J66</f>
        <v>1.7883309599999999</v>
      </c>
      <c r="L66" s="637">
        <f>K66*$L$7+K66</f>
        <v>1.8938424866399999</v>
      </c>
      <c r="M66" s="637">
        <f>L66*$M$7+L66</f>
        <v>2.00368535086512</v>
      </c>
    </row>
    <row r="67" spans="1:23" ht="18.75" customHeight="1" x14ac:dyDescent="0.2">
      <c r="A67" s="636"/>
      <c r="B67" s="287" t="s">
        <v>8</v>
      </c>
      <c r="C67" s="147" t="s">
        <v>169</v>
      </c>
      <c r="D67" s="147" t="s">
        <v>169</v>
      </c>
      <c r="E67" s="310" t="s">
        <v>169</v>
      </c>
      <c r="F67" s="262" t="s">
        <v>169</v>
      </c>
      <c r="G67" s="262" t="s">
        <v>169</v>
      </c>
      <c r="H67" s="544" t="s">
        <v>169</v>
      </c>
      <c r="I67" s="683" t="s">
        <v>169</v>
      </c>
      <c r="J67" s="388" t="s">
        <v>169</v>
      </c>
      <c r="K67" s="647" t="s">
        <v>169</v>
      </c>
      <c r="L67" s="647" t="s">
        <v>169</v>
      </c>
      <c r="M67" s="647" t="s">
        <v>169</v>
      </c>
    </row>
    <row r="68" spans="1:23" ht="18.75" customHeight="1" thickBot="1" x14ac:dyDescent="0.25">
      <c r="A68" s="643"/>
      <c r="B68" s="311"/>
      <c r="C68" s="399"/>
      <c r="D68" s="160"/>
      <c r="E68" s="69"/>
      <c r="F68" s="164"/>
      <c r="G68" s="69"/>
      <c r="H68" s="69"/>
      <c r="I68" s="682"/>
      <c r="J68" s="387"/>
      <c r="K68" s="644"/>
      <c r="L68" s="644"/>
      <c r="M68" s="644"/>
    </row>
    <row r="69" spans="1:23" ht="18.75" customHeight="1" x14ac:dyDescent="0.2">
      <c r="A69" s="634"/>
      <c r="B69" s="284" t="s">
        <v>212</v>
      </c>
      <c r="C69" s="56"/>
      <c r="D69" s="56"/>
      <c r="E69" s="310"/>
      <c r="F69" s="137"/>
      <c r="G69" s="65"/>
      <c r="H69" s="65"/>
      <c r="I69" s="681"/>
      <c r="J69" s="286"/>
      <c r="K69" s="642"/>
      <c r="L69" s="642"/>
      <c r="M69" s="642"/>
    </row>
    <row r="70" spans="1:23" ht="18.75" customHeight="1" x14ac:dyDescent="0.2">
      <c r="A70" s="636"/>
      <c r="B70" s="287" t="s">
        <v>170</v>
      </c>
      <c r="C70" s="288" t="s">
        <v>169</v>
      </c>
      <c r="D70" s="147" t="s">
        <v>169</v>
      </c>
      <c r="E70" s="310"/>
      <c r="F70" s="262" t="s">
        <v>169</v>
      </c>
      <c r="G70" s="262" t="s">
        <v>169</v>
      </c>
      <c r="H70" s="544" t="s">
        <v>169</v>
      </c>
      <c r="I70" s="683" t="s">
        <v>169</v>
      </c>
      <c r="J70" s="388" t="s">
        <v>169</v>
      </c>
      <c r="K70" s="647" t="s">
        <v>169</v>
      </c>
      <c r="L70" s="647" t="s">
        <v>169</v>
      </c>
      <c r="M70" s="647" t="s">
        <v>169</v>
      </c>
    </row>
    <row r="71" spans="1:23" ht="18.75" customHeight="1" x14ac:dyDescent="0.2">
      <c r="A71" s="636"/>
      <c r="B71" s="287" t="s">
        <v>9</v>
      </c>
      <c r="C71" s="316">
        <v>0.31850000000000001</v>
      </c>
      <c r="D71" s="309">
        <v>0.42030000000000001</v>
      </c>
      <c r="E71" s="310">
        <f>+D71*1.34</f>
        <v>0.56320200000000009</v>
      </c>
      <c r="F71" s="262">
        <v>0.81</v>
      </c>
      <c r="G71" s="137">
        <v>1.06</v>
      </c>
      <c r="H71" s="544">
        <v>1.17</v>
      </c>
      <c r="I71" s="681">
        <v>1.37</v>
      </c>
      <c r="J71" s="138">
        <f>I71*$J$7+I71</f>
        <v>1.4746680000000001</v>
      </c>
      <c r="K71" s="637">
        <f>J71*$K$7+J71</f>
        <v>1.5705214200000002</v>
      </c>
      <c r="L71" s="637">
        <f>K71*$L$7+K71</f>
        <v>1.6631821837800003</v>
      </c>
      <c r="M71" s="637">
        <f>L71*$M$7+L71</f>
        <v>1.7596467504392403</v>
      </c>
    </row>
    <row r="72" spans="1:23" ht="18.75" customHeight="1" x14ac:dyDescent="0.2">
      <c r="A72" s="636"/>
      <c r="B72" s="287" t="s">
        <v>8</v>
      </c>
      <c r="C72" s="288" t="s">
        <v>169</v>
      </c>
      <c r="D72" s="147" t="s">
        <v>169</v>
      </c>
      <c r="E72" s="310" t="s">
        <v>169</v>
      </c>
      <c r="F72" s="262" t="s">
        <v>169</v>
      </c>
      <c r="G72" s="262" t="s">
        <v>169</v>
      </c>
      <c r="H72" s="544" t="s">
        <v>169</v>
      </c>
      <c r="I72" s="683" t="s">
        <v>169</v>
      </c>
      <c r="J72" s="388" t="s">
        <v>169</v>
      </c>
      <c r="K72" s="647" t="s">
        <v>169</v>
      </c>
      <c r="L72" s="647" t="s">
        <v>169</v>
      </c>
      <c r="M72" s="647" t="s">
        <v>169</v>
      </c>
    </row>
    <row r="73" spans="1:23" ht="18.75" customHeight="1" thickBot="1" x14ac:dyDescent="0.25">
      <c r="A73" s="643"/>
      <c r="B73" s="311"/>
      <c r="C73" s="399"/>
      <c r="D73" s="160"/>
      <c r="E73" s="69"/>
      <c r="F73" s="162"/>
      <c r="G73" s="69"/>
      <c r="H73" s="65"/>
      <c r="I73" s="682"/>
      <c r="J73" s="387"/>
      <c r="K73" s="644"/>
      <c r="L73" s="644"/>
      <c r="M73" s="644"/>
    </row>
    <row r="74" spans="1:23" ht="18.75" customHeight="1" x14ac:dyDescent="0.2">
      <c r="A74" s="634"/>
      <c r="B74" s="284" t="s">
        <v>213</v>
      </c>
      <c r="C74" s="56"/>
      <c r="D74" s="56"/>
      <c r="E74" s="310"/>
      <c r="F74" s="186"/>
      <c r="G74" s="539"/>
      <c r="H74" s="536"/>
      <c r="I74" s="678"/>
      <c r="J74" s="286"/>
      <c r="K74" s="642"/>
      <c r="L74" s="642"/>
      <c r="M74" s="642"/>
    </row>
    <row r="75" spans="1:23" ht="18.75" customHeight="1" x14ac:dyDescent="0.2">
      <c r="A75" s="636"/>
      <c r="B75" s="287" t="s">
        <v>170</v>
      </c>
      <c r="C75" s="288">
        <v>239</v>
      </c>
      <c r="D75" s="136">
        <v>345.88</v>
      </c>
      <c r="E75" s="310">
        <v>383.9</v>
      </c>
      <c r="F75" s="262">
        <v>549.9</v>
      </c>
      <c r="G75" s="533">
        <v>720.51</v>
      </c>
      <c r="H75" s="537">
        <v>792.56</v>
      </c>
      <c r="I75" s="678">
        <f>H75*$I$7+H75</f>
        <v>911.44399999999996</v>
      </c>
      <c r="J75" s="138">
        <f>I75*$J$7+I75</f>
        <v>981.07832159999998</v>
      </c>
      <c r="K75" s="637">
        <f t="shared" ref="K75:K77" si="15">J75*$K$7+J75</f>
        <v>1044.848412504</v>
      </c>
      <c r="L75" s="637">
        <f t="shared" ref="L75:L77" si="16">K75*$L$7+K75</f>
        <v>1106.4944688417359</v>
      </c>
      <c r="M75" s="637">
        <f t="shared" ref="M75:M77" si="17">L75*$M$7+L75</f>
        <v>1170.6711480345566</v>
      </c>
    </row>
    <row r="76" spans="1:23" ht="18.75" customHeight="1" x14ac:dyDescent="0.2">
      <c r="A76" s="636"/>
      <c r="B76" s="287" t="s">
        <v>9</v>
      </c>
      <c r="C76" s="316">
        <v>0.12939999999999999</v>
      </c>
      <c r="D76" s="309">
        <v>0.18729999999999999</v>
      </c>
      <c r="E76" s="310">
        <f>+D76*1.34</f>
        <v>0.25098199999999998</v>
      </c>
      <c r="F76" s="137">
        <v>0.36</v>
      </c>
      <c r="G76" s="533">
        <v>0.46</v>
      </c>
      <c r="H76" s="537">
        <v>0.51</v>
      </c>
      <c r="I76" s="678">
        <f>H76*$I$7+H76</f>
        <v>0.58650000000000002</v>
      </c>
      <c r="J76" s="138">
        <f>I76*$J$7+I76</f>
        <v>0.6313086</v>
      </c>
      <c r="K76" s="637">
        <f t="shared" si="15"/>
        <v>0.67234365900000004</v>
      </c>
      <c r="L76" s="637">
        <f t="shared" si="16"/>
        <v>0.71201193488100001</v>
      </c>
      <c r="M76" s="637">
        <f t="shared" si="17"/>
        <v>0.75330862710409796</v>
      </c>
    </row>
    <row r="77" spans="1:23" ht="18.75" customHeight="1" x14ac:dyDescent="0.2">
      <c r="A77" s="636"/>
      <c r="B77" s="287" t="s">
        <v>8</v>
      </c>
      <c r="C77" s="288">
        <v>22.05</v>
      </c>
      <c r="D77" s="264">
        <v>31.91</v>
      </c>
      <c r="E77" s="310">
        <f>+D77*1.34</f>
        <v>42.759399999999999</v>
      </c>
      <c r="F77" s="262">
        <v>61.3</v>
      </c>
      <c r="G77" s="533">
        <v>78.319999999999993</v>
      </c>
      <c r="H77" s="537">
        <v>86.15</v>
      </c>
      <c r="I77" s="678">
        <f>H77*$I$7+H77</f>
        <v>99.072500000000005</v>
      </c>
      <c r="J77" s="138">
        <f>I77*$J$7+I77</f>
        <v>106.641639</v>
      </c>
      <c r="K77" s="637">
        <f t="shared" si="15"/>
        <v>113.573345535</v>
      </c>
      <c r="L77" s="637">
        <f t="shared" si="16"/>
        <v>120.274172921565</v>
      </c>
      <c r="M77" s="637">
        <f t="shared" si="17"/>
        <v>127.25007495101576</v>
      </c>
    </row>
    <row r="78" spans="1:23" ht="18.75" customHeight="1" thickBot="1" x14ac:dyDescent="0.25">
      <c r="A78" s="643"/>
      <c r="B78" s="311"/>
      <c r="C78" s="399"/>
      <c r="D78" s="320"/>
      <c r="E78" s="69"/>
      <c r="F78" s="162"/>
      <c r="G78" s="540"/>
      <c r="H78" s="538"/>
      <c r="I78" s="679"/>
      <c r="J78" s="390"/>
      <c r="K78" s="650"/>
      <c r="L78" s="650"/>
      <c r="M78" s="650"/>
    </row>
    <row r="79" spans="1:23" ht="18.75" customHeight="1" x14ac:dyDescent="0.2">
      <c r="A79" s="634"/>
      <c r="B79" s="321" t="s">
        <v>259</v>
      </c>
      <c r="C79" s="66"/>
      <c r="D79" s="261"/>
      <c r="E79" s="261"/>
      <c r="F79" s="261"/>
      <c r="G79" s="543"/>
      <c r="H79" s="536"/>
      <c r="I79" s="678"/>
      <c r="J79" s="391"/>
      <c r="K79" s="651"/>
      <c r="L79" s="651"/>
      <c r="M79" s="651"/>
      <c r="T79" s="367"/>
      <c r="U79" s="103"/>
      <c r="V79" s="103"/>
      <c r="W79" s="103"/>
    </row>
    <row r="80" spans="1:23" ht="18.75" customHeight="1" x14ac:dyDescent="0.2">
      <c r="A80" s="636"/>
      <c r="B80" s="323" t="s">
        <v>260</v>
      </c>
      <c r="C80" s="265">
        <v>187</v>
      </c>
      <c r="D80" s="136">
        <f>ROUND(C80*1.2,2)</f>
        <v>224.4</v>
      </c>
      <c r="E80" s="137">
        <v>249</v>
      </c>
      <c r="F80" s="137">
        <v>279.7</v>
      </c>
      <c r="G80" s="533">
        <v>366.51</v>
      </c>
      <c r="H80" s="537">
        <v>403.16</v>
      </c>
      <c r="I80" s="678">
        <f>H80*15%+H80</f>
        <v>463.63400000000001</v>
      </c>
      <c r="J80" s="138">
        <f>I80*$J$7+I80</f>
        <v>499.05563760000001</v>
      </c>
      <c r="K80" s="637">
        <f>J80*$K$7+J80</f>
        <v>531.49425404400006</v>
      </c>
      <c r="L80" s="637">
        <f>K80*$L$7+K80</f>
        <v>562.85241503259601</v>
      </c>
      <c r="M80" s="637">
        <f>L80*$M$7+L80</f>
        <v>595.49785510448658</v>
      </c>
      <c r="T80" s="367"/>
      <c r="U80" s="103"/>
      <c r="V80" s="103"/>
      <c r="W80" s="103"/>
    </row>
    <row r="81" spans="1:23" ht="18.75" customHeight="1" thickBot="1" x14ac:dyDescent="0.25">
      <c r="A81" s="643"/>
      <c r="B81" s="324"/>
      <c r="C81" s="325"/>
      <c r="D81" s="164"/>
      <c r="E81" s="164"/>
      <c r="F81" s="162"/>
      <c r="G81" s="540"/>
      <c r="H81" s="538"/>
      <c r="I81" s="679"/>
      <c r="J81" s="390"/>
      <c r="K81" s="650"/>
      <c r="L81" s="650"/>
      <c r="M81" s="650"/>
      <c r="T81" s="368"/>
      <c r="U81" s="103"/>
      <c r="V81" s="103"/>
      <c r="W81" s="103"/>
    </row>
    <row r="82" spans="1:23" ht="18.75" customHeight="1" x14ac:dyDescent="0.2">
      <c r="A82" s="634"/>
      <c r="B82" s="326" t="s">
        <v>706</v>
      </c>
      <c r="C82" s="66"/>
      <c r="D82" s="261"/>
      <c r="E82" s="136"/>
      <c r="F82" s="137"/>
      <c r="G82" s="543"/>
      <c r="H82" s="536"/>
      <c r="I82" s="678"/>
      <c r="J82" s="391"/>
      <c r="K82" s="651"/>
      <c r="L82" s="651"/>
      <c r="M82" s="651"/>
      <c r="T82" s="787"/>
      <c r="U82" s="787"/>
      <c r="V82" s="787"/>
      <c r="W82" s="787"/>
    </row>
    <row r="83" spans="1:23" ht="18.75" customHeight="1" x14ac:dyDescent="0.2">
      <c r="A83" s="636" t="s">
        <v>607</v>
      </c>
      <c r="B83" s="323" t="s">
        <v>704</v>
      </c>
      <c r="C83" s="265">
        <v>55</v>
      </c>
      <c r="D83" s="136">
        <f>ROUND(C83*1.2,2)</f>
        <v>66</v>
      </c>
      <c r="E83" s="137">
        <v>73.25</v>
      </c>
      <c r="F83" s="137">
        <v>82.3</v>
      </c>
      <c r="G83" s="533">
        <v>107.85</v>
      </c>
      <c r="H83" s="537">
        <v>118.64</v>
      </c>
      <c r="I83" s="678">
        <f>H83*$I$7+H83</f>
        <v>136.43600000000001</v>
      </c>
      <c r="J83" s="138">
        <f>I83*$J$7+I83</f>
        <v>146.85971040000001</v>
      </c>
      <c r="K83" s="637">
        <f t="shared" ref="K83:K86" si="18">J83*$K$7+J83</f>
        <v>156.40559157600001</v>
      </c>
      <c r="L83" s="637">
        <f t="shared" ref="L83:L86" si="19">K83*$L$7+K83</f>
        <v>165.63352147898399</v>
      </c>
      <c r="M83" s="637">
        <f t="shared" ref="M83:M86" si="20">L83*$M$7+L83</f>
        <v>175.24026572476507</v>
      </c>
      <c r="T83" s="787"/>
      <c r="U83" s="787"/>
      <c r="V83" s="787"/>
      <c r="W83" s="787"/>
    </row>
    <row r="84" spans="1:23" ht="18.75" customHeight="1" x14ac:dyDescent="0.2">
      <c r="A84" s="636" t="s">
        <v>608</v>
      </c>
      <c r="B84" s="323" t="s">
        <v>705</v>
      </c>
      <c r="C84" s="265">
        <v>55</v>
      </c>
      <c r="D84" s="136">
        <f>ROUND(C84*1.2,2)</f>
        <v>66</v>
      </c>
      <c r="E84" s="137">
        <v>73.25</v>
      </c>
      <c r="F84" s="137">
        <v>82.3</v>
      </c>
      <c r="G84" s="533">
        <v>107.85</v>
      </c>
      <c r="H84" s="537">
        <v>118.64</v>
      </c>
      <c r="I84" s="678">
        <f>H84*$I$7+H84</f>
        <v>136.43600000000001</v>
      </c>
      <c r="J84" s="138">
        <f>I84*$J$7+I84</f>
        <v>146.85971040000001</v>
      </c>
      <c r="K84" s="637">
        <f t="shared" si="18"/>
        <v>156.40559157600001</v>
      </c>
      <c r="L84" s="637">
        <f t="shared" si="19"/>
        <v>165.63352147898399</v>
      </c>
      <c r="M84" s="637">
        <f t="shared" si="20"/>
        <v>175.24026572476507</v>
      </c>
      <c r="T84" s="788"/>
      <c r="U84" s="788"/>
      <c r="V84" s="788"/>
      <c r="W84" s="788"/>
    </row>
    <row r="85" spans="1:23" ht="18.75" customHeight="1" x14ac:dyDescent="0.2">
      <c r="A85" s="636" t="s">
        <v>609</v>
      </c>
      <c r="B85" s="323" t="s">
        <v>672</v>
      </c>
      <c r="C85" s="265">
        <v>55</v>
      </c>
      <c r="D85" s="136">
        <f>ROUND(C85*1.2,2)</f>
        <v>66</v>
      </c>
      <c r="E85" s="137">
        <v>73.25</v>
      </c>
      <c r="F85" s="137">
        <v>82.3</v>
      </c>
      <c r="G85" s="533">
        <v>107.85</v>
      </c>
      <c r="H85" s="537">
        <v>118.64</v>
      </c>
      <c r="I85" s="678">
        <f>H85*$I$7+H85</f>
        <v>136.43600000000001</v>
      </c>
      <c r="J85" s="138">
        <f>I85*$J$7+I85</f>
        <v>146.85971040000001</v>
      </c>
      <c r="K85" s="637">
        <f t="shared" si="18"/>
        <v>156.40559157600001</v>
      </c>
      <c r="L85" s="637">
        <f t="shared" si="19"/>
        <v>165.63352147898399</v>
      </c>
      <c r="M85" s="637">
        <f t="shared" si="20"/>
        <v>175.24026572476507</v>
      </c>
      <c r="T85" s="367"/>
      <c r="U85" s="103"/>
      <c r="V85" s="103"/>
      <c r="W85" s="103"/>
    </row>
    <row r="86" spans="1:23" ht="18.75" customHeight="1" x14ac:dyDescent="0.2">
      <c r="A86" s="636" t="s">
        <v>610</v>
      </c>
      <c r="B86" s="323" t="s">
        <v>582</v>
      </c>
      <c r="C86" s="265">
        <v>55</v>
      </c>
      <c r="D86" s="136">
        <f>ROUND(C86*1.2,2)</f>
        <v>66</v>
      </c>
      <c r="E86" s="137">
        <v>73.25</v>
      </c>
      <c r="F86" s="137">
        <v>82.3</v>
      </c>
      <c r="G86" s="533">
        <v>107.85</v>
      </c>
      <c r="H86" s="537">
        <v>118.64</v>
      </c>
      <c r="I86" s="678">
        <f>H86*$I$7+H86</f>
        <v>136.43600000000001</v>
      </c>
      <c r="J86" s="138">
        <f>I86*$J$7+I86</f>
        <v>146.85971040000001</v>
      </c>
      <c r="K86" s="637">
        <f t="shared" si="18"/>
        <v>156.40559157600001</v>
      </c>
      <c r="L86" s="637">
        <f t="shared" si="19"/>
        <v>165.63352147898399</v>
      </c>
      <c r="M86" s="637">
        <f t="shared" si="20"/>
        <v>175.24026572476507</v>
      </c>
      <c r="T86" s="367"/>
      <c r="U86" s="103"/>
      <c r="V86" s="103"/>
      <c r="W86" s="103"/>
    </row>
    <row r="87" spans="1:23" ht="18.75" customHeight="1" thickBot="1" x14ac:dyDescent="0.25">
      <c r="A87" s="643"/>
      <c r="B87" s="327"/>
      <c r="C87" s="265"/>
      <c r="D87" s="164"/>
      <c r="E87" s="162"/>
      <c r="F87" s="162"/>
      <c r="G87" s="540"/>
      <c r="H87" s="538"/>
      <c r="I87" s="679"/>
      <c r="J87" s="390"/>
      <c r="K87" s="650"/>
      <c r="L87" s="650"/>
      <c r="M87" s="650"/>
      <c r="T87" s="368"/>
      <c r="U87" s="103"/>
      <c r="V87" s="103"/>
      <c r="W87" s="103"/>
    </row>
    <row r="88" spans="1:23" ht="18.75" customHeight="1" x14ac:dyDescent="0.2">
      <c r="A88" s="634"/>
      <c r="B88" s="326" t="s">
        <v>707</v>
      </c>
      <c r="C88" s="66"/>
      <c r="D88" s="261"/>
      <c r="E88" s="136"/>
      <c r="F88" s="137"/>
      <c r="G88" s="322"/>
      <c r="H88" s="322"/>
      <c r="I88" s="681"/>
      <c r="J88" s="391"/>
      <c r="K88" s="651"/>
      <c r="L88" s="651"/>
      <c r="M88" s="651"/>
      <c r="T88" s="787"/>
      <c r="U88" s="787"/>
      <c r="V88" s="787"/>
      <c r="W88" s="787"/>
    </row>
    <row r="89" spans="1:23" ht="18.75" customHeight="1" x14ac:dyDescent="0.2">
      <c r="A89" s="636"/>
      <c r="B89" s="323"/>
      <c r="C89" s="56"/>
      <c r="D89" s="136"/>
      <c r="E89" s="136"/>
      <c r="F89" s="137"/>
      <c r="G89" s="322"/>
      <c r="H89" s="544"/>
      <c r="I89" s="681"/>
      <c r="J89" s="391"/>
      <c r="K89" s="651"/>
      <c r="L89" s="651"/>
      <c r="M89" s="651"/>
      <c r="T89" s="787"/>
      <c r="U89" s="787"/>
      <c r="V89" s="787"/>
      <c r="W89" s="787"/>
    </row>
    <row r="90" spans="1:23" ht="18.75" customHeight="1" x14ac:dyDescent="0.2">
      <c r="A90" s="636"/>
      <c r="B90" s="323" t="s">
        <v>923</v>
      </c>
      <c r="C90" s="265">
        <v>990</v>
      </c>
      <c r="D90" s="136">
        <f>ROUND(C90*1.2,2)</f>
        <v>1188</v>
      </c>
      <c r="E90" s="137">
        <v>1318.7</v>
      </c>
      <c r="F90" s="137">
        <v>1481.7</v>
      </c>
      <c r="G90" s="137">
        <v>2000</v>
      </c>
      <c r="H90" s="544">
        <v>2000</v>
      </c>
      <c r="I90" s="681">
        <v>5000</v>
      </c>
      <c r="J90" s="138">
        <f>I90*$J$7+I90</f>
        <v>5382</v>
      </c>
      <c r="K90" s="637">
        <v>30000</v>
      </c>
      <c r="L90" s="637">
        <f>K90*$L$7+K90</f>
        <v>31770</v>
      </c>
      <c r="M90" s="637">
        <f>L90*$M$7+L90</f>
        <v>33612.660000000003</v>
      </c>
      <c r="T90" s="788"/>
      <c r="U90" s="788"/>
      <c r="V90" s="788"/>
      <c r="W90" s="788"/>
    </row>
    <row r="91" spans="1:23" ht="27.75" customHeight="1" x14ac:dyDescent="0.2">
      <c r="A91" s="636"/>
      <c r="B91" s="323" t="s">
        <v>922</v>
      </c>
      <c r="C91" s="265">
        <v>1958</v>
      </c>
      <c r="D91" s="136">
        <f>ROUND(C91*1.2,2)</f>
        <v>2349.6</v>
      </c>
      <c r="E91" s="137">
        <v>2608.1</v>
      </c>
      <c r="F91" s="137">
        <v>2930.5</v>
      </c>
      <c r="G91" s="137"/>
      <c r="H91" s="544"/>
      <c r="I91" s="681"/>
      <c r="J91" s="138"/>
      <c r="K91" s="637">
        <v>200000</v>
      </c>
      <c r="L91" s="637">
        <f>K91*$L$7+K91</f>
        <v>211800</v>
      </c>
      <c r="M91" s="637">
        <f>L91*$M$7+L91</f>
        <v>224084.4</v>
      </c>
      <c r="T91" s="367"/>
      <c r="U91" s="103"/>
      <c r="V91" s="103"/>
      <c r="W91" s="103"/>
    </row>
    <row r="92" spans="1:23" ht="99" customHeight="1" x14ac:dyDescent="0.2">
      <c r="A92" s="636"/>
      <c r="B92" s="323" t="s">
        <v>272</v>
      </c>
      <c r="C92" s="328" t="s">
        <v>297</v>
      </c>
      <c r="D92" s="328" t="s">
        <v>297</v>
      </c>
      <c r="E92" s="382" t="s">
        <v>297</v>
      </c>
      <c r="F92" s="382" t="s">
        <v>588</v>
      </c>
      <c r="G92" s="274" t="s">
        <v>588</v>
      </c>
      <c r="H92" s="274" t="s">
        <v>588</v>
      </c>
      <c r="I92" s="729" t="s">
        <v>588</v>
      </c>
      <c r="J92" s="357" t="s">
        <v>588</v>
      </c>
      <c r="K92" s="730" t="s">
        <v>588</v>
      </c>
      <c r="L92" s="730" t="s">
        <v>588</v>
      </c>
      <c r="M92" s="730" t="s">
        <v>588</v>
      </c>
      <c r="T92" s="367"/>
      <c r="U92" s="103"/>
      <c r="V92" s="103"/>
      <c r="W92" s="103"/>
    </row>
    <row r="93" spans="1:23" ht="32.25" customHeight="1" thickBot="1" x14ac:dyDescent="0.25">
      <c r="A93" s="636"/>
      <c r="B93" s="323" t="s">
        <v>589</v>
      </c>
      <c r="C93" s="328" t="s">
        <v>561</v>
      </c>
      <c r="D93" s="328" t="s">
        <v>561</v>
      </c>
      <c r="E93" s="382" t="s">
        <v>561</v>
      </c>
      <c r="F93" s="382" t="s">
        <v>220</v>
      </c>
      <c r="G93" s="382"/>
      <c r="H93" s="382"/>
      <c r="I93" s="685"/>
      <c r="J93" s="345"/>
      <c r="K93" s="652"/>
      <c r="L93" s="652"/>
      <c r="M93" s="652"/>
      <c r="T93" s="368"/>
      <c r="U93" s="103"/>
      <c r="V93" s="103"/>
      <c r="W93" s="103"/>
    </row>
    <row r="94" spans="1:23" ht="19.899999999999999" customHeight="1" thickBot="1" x14ac:dyDescent="0.25">
      <c r="A94" s="643"/>
      <c r="B94" s="329" t="s">
        <v>562</v>
      </c>
      <c r="C94" s="330"/>
      <c r="D94" s="330"/>
      <c r="E94" s="330"/>
      <c r="F94" s="331"/>
      <c r="G94" s="280"/>
      <c r="H94" s="280"/>
      <c r="I94" s="677"/>
      <c r="J94" s="392"/>
      <c r="K94" s="653"/>
      <c r="L94" s="653"/>
      <c r="M94" s="653"/>
      <c r="T94" s="787"/>
      <c r="U94" s="787"/>
      <c r="V94" s="787"/>
      <c r="W94" s="787"/>
    </row>
    <row r="95" spans="1:23" ht="30" customHeight="1" x14ac:dyDescent="0.2">
      <c r="A95" s="634"/>
      <c r="B95" s="789" t="s">
        <v>238</v>
      </c>
      <c r="C95" s="278" t="s">
        <v>237</v>
      </c>
      <c r="D95" s="278" t="s">
        <v>237</v>
      </c>
      <c r="E95" s="332" t="s">
        <v>237</v>
      </c>
      <c r="F95" s="278" t="s">
        <v>237</v>
      </c>
      <c r="G95" s="278" t="s">
        <v>237</v>
      </c>
      <c r="H95" s="278" t="s">
        <v>237</v>
      </c>
      <c r="I95" s="686" t="s">
        <v>237</v>
      </c>
      <c r="J95" s="58" t="s">
        <v>237</v>
      </c>
      <c r="K95" s="58" t="s">
        <v>802</v>
      </c>
      <c r="L95" s="58" t="s">
        <v>802</v>
      </c>
      <c r="M95" s="58" t="s">
        <v>802</v>
      </c>
      <c r="T95" s="367"/>
      <c r="U95" s="103"/>
      <c r="V95" s="103"/>
      <c r="W95" s="103"/>
    </row>
    <row r="96" spans="1:23" ht="19.899999999999999" customHeight="1" x14ac:dyDescent="0.2">
      <c r="A96" s="636"/>
      <c r="B96" s="790"/>
      <c r="C96" s="382" t="s">
        <v>218</v>
      </c>
      <c r="D96" s="382" t="s">
        <v>558</v>
      </c>
      <c r="E96" s="279" t="s">
        <v>559</v>
      </c>
      <c r="F96" s="130" t="s">
        <v>555</v>
      </c>
      <c r="G96" s="130" t="s">
        <v>556</v>
      </c>
      <c r="H96" s="130" t="s">
        <v>570</v>
      </c>
      <c r="I96" s="676" t="s">
        <v>599</v>
      </c>
      <c r="J96" s="75" t="s">
        <v>761</v>
      </c>
      <c r="K96" s="75" t="s">
        <v>780</v>
      </c>
      <c r="L96" s="75" t="s">
        <v>808</v>
      </c>
      <c r="M96" s="75" t="s">
        <v>921</v>
      </c>
      <c r="T96" s="368"/>
      <c r="U96" s="103"/>
      <c r="V96" s="103"/>
      <c r="W96" s="103"/>
    </row>
    <row r="97" spans="1:23" ht="19.899999999999999" customHeight="1" thickBot="1" x14ac:dyDescent="0.25">
      <c r="A97" s="643"/>
      <c r="B97" s="791"/>
      <c r="C97" s="180">
        <v>0.1</v>
      </c>
      <c r="D97" s="158">
        <v>0.2</v>
      </c>
      <c r="E97" s="60">
        <v>0.11</v>
      </c>
      <c r="F97" s="280" t="s">
        <v>560</v>
      </c>
      <c r="G97" s="280" t="s">
        <v>560</v>
      </c>
      <c r="H97" s="280" t="s">
        <v>560</v>
      </c>
      <c r="I97" s="677"/>
      <c r="J97" s="128" t="s">
        <v>220</v>
      </c>
      <c r="K97" s="128" t="s">
        <v>220</v>
      </c>
      <c r="L97" s="128" t="s">
        <v>220</v>
      </c>
      <c r="M97" s="128" t="s">
        <v>220</v>
      </c>
      <c r="T97" s="787"/>
      <c r="U97" s="787"/>
      <c r="V97" s="787"/>
      <c r="W97" s="787"/>
    </row>
    <row r="98" spans="1:23" ht="20.25" customHeight="1" x14ac:dyDescent="0.2">
      <c r="A98" s="634"/>
      <c r="B98" s="333"/>
      <c r="C98" s="56"/>
      <c r="D98" s="334"/>
      <c r="E98" s="56"/>
      <c r="F98" s="66"/>
      <c r="G98" s="66"/>
      <c r="H98" s="409" t="s">
        <v>220</v>
      </c>
      <c r="I98" s="694">
        <v>0.15</v>
      </c>
      <c r="J98" s="726">
        <v>7.6399999999999996E-2</v>
      </c>
      <c r="K98" s="633">
        <v>6.5000000000000002E-2</v>
      </c>
      <c r="L98" s="633">
        <v>5.8999999999999997E-2</v>
      </c>
      <c r="M98" s="633">
        <v>5.8000000000000003E-2</v>
      </c>
      <c r="T98" s="787"/>
      <c r="U98" s="787"/>
      <c r="V98" s="787"/>
      <c r="W98" s="787"/>
    </row>
    <row r="99" spans="1:23" ht="20.25" customHeight="1" x14ac:dyDescent="0.2">
      <c r="A99" s="636"/>
      <c r="B99" s="335" t="s">
        <v>708</v>
      </c>
      <c r="C99" s="336"/>
      <c r="D99" s="136"/>
      <c r="E99" s="56"/>
      <c r="F99" s="56"/>
      <c r="G99" s="56"/>
      <c r="H99" s="65"/>
      <c r="I99" s="681"/>
      <c r="J99" s="389"/>
      <c r="K99" s="649"/>
      <c r="L99" s="649"/>
      <c r="M99" s="649"/>
      <c r="T99" s="788"/>
      <c r="U99" s="788"/>
      <c r="V99" s="788"/>
      <c r="W99" s="788"/>
    </row>
    <row r="100" spans="1:23" ht="20.25" customHeight="1" x14ac:dyDescent="0.2">
      <c r="A100" s="636"/>
      <c r="B100" s="323" t="s">
        <v>268</v>
      </c>
      <c r="C100" s="265">
        <v>206.8</v>
      </c>
      <c r="D100" s="136">
        <f>ROUND(C100*1.2,2)</f>
        <v>248.16</v>
      </c>
      <c r="E100" s="137">
        <v>275.45</v>
      </c>
      <c r="F100" s="137">
        <v>309.5</v>
      </c>
      <c r="G100" s="137">
        <v>377.96</v>
      </c>
      <c r="H100" s="137">
        <v>425.92</v>
      </c>
      <c r="I100" s="681">
        <f>H100*$I$7+H100</f>
        <v>489.80799999999999</v>
      </c>
      <c r="J100" s="138">
        <f>I100*$J$7+I100</f>
        <v>527.22933119999993</v>
      </c>
      <c r="K100" s="637">
        <f t="shared" ref="K100:K103" si="21">J100*$K$7+J100</f>
        <v>561.49923772799991</v>
      </c>
      <c r="L100" s="637">
        <f t="shared" ref="L100:L103" si="22">K100*$L$7+K100</f>
        <v>594.62769275395192</v>
      </c>
      <c r="M100" s="637">
        <f t="shared" ref="M100:M103" si="23">L100*$M$7+L100</f>
        <v>629.11609893368109</v>
      </c>
      <c r="T100" s="367"/>
      <c r="U100" s="103"/>
      <c r="V100" s="103"/>
      <c r="W100" s="103"/>
    </row>
    <row r="101" spans="1:23" ht="20.25" customHeight="1" x14ac:dyDescent="0.2">
      <c r="A101" s="636"/>
      <c r="B101" s="323" t="s">
        <v>269</v>
      </c>
      <c r="C101" s="265">
        <v>103.4</v>
      </c>
      <c r="D101" s="136">
        <f>ROUND(C101*1.2,2)</f>
        <v>124.08</v>
      </c>
      <c r="E101" s="137">
        <v>137.69999999999999</v>
      </c>
      <c r="F101" s="137">
        <v>154.69999999999999</v>
      </c>
      <c r="G101" s="137">
        <v>188.98</v>
      </c>
      <c r="H101" s="137">
        <v>212.96</v>
      </c>
      <c r="I101" s="681">
        <f>H101*$I$7+H101</f>
        <v>244.904</v>
      </c>
      <c r="J101" s="138">
        <f>I101*$J$7+I101</f>
        <v>263.61466559999997</v>
      </c>
      <c r="K101" s="637">
        <f t="shared" si="21"/>
        <v>280.74961886399996</v>
      </c>
      <c r="L101" s="637">
        <f t="shared" si="22"/>
        <v>297.31384637697596</v>
      </c>
      <c r="M101" s="637">
        <f t="shared" si="23"/>
        <v>314.55804946684054</v>
      </c>
      <c r="T101" s="367"/>
      <c r="U101" s="103"/>
      <c r="V101" s="103"/>
      <c r="W101" s="103"/>
    </row>
    <row r="102" spans="1:23" ht="20.25" customHeight="1" x14ac:dyDescent="0.2">
      <c r="A102" s="636"/>
      <c r="B102" s="323" t="s">
        <v>270</v>
      </c>
      <c r="C102" s="265">
        <v>220</v>
      </c>
      <c r="D102" s="136">
        <f>ROUND(C102*1.2,2)</f>
        <v>264</v>
      </c>
      <c r="E102" s="137">
        <v>293</v>
      </c>
      <c r="F102" s="137">
        <v>329.2</v>
      </c>
      <c r="G102" s="137">
        <v>402.05</v>
      </c>
      <c r="H102" s="137">
        <v>453.07</v>
      </c>
      <c r="I102" s="681">
        <f>H102*$I$7+H102</f>
        <v>521.03049999999996</v>
      </c>
      <c r="J102" s="138">
        <f>I102*$J$7+I102</f>
        <v>560.83723019999991</v>
      </c>
      <c r="K102" s="637">
        <f t="shared" si="21"/>
        <v>597.29165016299987</v>
      </c>
      <c r="L102" s="637">
        <f t="shared" si="22"/>
        <v>632.53185752261686</v>
      </c>
      <c r="M102" s="637">
        <f t="shared" si="23"/>
        <v>669.21870525892859</v>
      </c>
      <c r="T102" s="368"/>
      <c r="U102" s="103"/>
      <c r="V102" s="103"/>
      <c r="W102" s="103"/>
    </row>
    <row r="103" spans="1:23" ht="20.25" customHeight="1" x14ac:dyDescent="0.2">
      <c r="A103" s="636"/>
      <c r="B103" s="323" t="s">
        <v>271</v>
      </c>
      <c r="C103" s="265">
        <v>123.2</v>
      </c>
      <c r="D103" s="136">
        <f>ROUND(C103*1.2,2)</f>
        <v>147.84</v>
      </c>
      <c r="E103" s="137">
        <v>164.1</v>
      </c>
      <c r="F103" s="137">
        <v>184.4</v>
      </c>
      <c r="G103" s="137">
        <v>225.17</v>
      </c>
      <c r="H103" s="137">
        <v>253.74</v>
      </c>
      <c r="I103" s="681">
        <f>H103*$I$7+H103</f>
        <v>291.80099999999999</v>
      </c>
      <c r="J103" s="138">
        <f>I103*$J$7+I103</f>
        <v>314.0945964</v>
      </c>
      <c r="K103" s="637">
        <f t="shared" si="21"/>
        <v>334.51074516599999</v>
      </c>
      <c r="L103" s="637">
        <f t="shared" si="22"/>
        <v>354.24687913079401</v>
      </c>
      <c r="M103" s="637">
        <f t="shared" si="23"/>
        <v>374.79319812038005</v>
      </c>
    </row>
    <row r="104" spans="1:23" ht="20.25" customHeight="1" x14ac:dyDescent="0.2">
      <c r="A104" s="636"/>
      <c r="B104" s="323"/>
      <c r="C104" s="56"/>
      <c r="D104" s="136"/>
      <c r="E104" s="137"/>
      <c r="F104" s="137"/>
      <c r="G104" s="56"/>
      <c r="H104" s="65"/>
      <c r="I104" s="681"/>
      <c r="J104" s="389"/>
      <c r="K104" s="649"/>
      <c r="L104" s="649"/>
      <c r="M104" s="649"/>
    </row>
    <row r="105" spans="1:23" ht="20.25" customHeight="1" x14ac:dyDescent="0.2">
      <c r="A105" s="636"/>
      <c r="B105" s="335" t="s">
        <v>709</v>
      </c>
      <c r="C105" s="56"/>
      <c r="D105" s="136"/>
      <c r="E105" s="137"/>
      <c r="F105" s="137"/>
      <c r="G105" s="56"/>
      <c r="H105" s="56"/>
      <c r="I105" s="687"/>
      <c r="J105" s="178"/>
      <c r="K105" s="654"/>
      <c r="L105" s="654"/>
      <c r="M105" s="654"/>
    </row>
    <row r="106" spans="1:23" ht="20.25" customHeight="1" x14ac:dyDescent="0.2">
      <c r="A106" s="636"/>
      <c r="B106" s="323" t="s">
        <v>264</v>
      </c>
      <c r="C106" s="56"/>
      <c r="D106" s="136"/>
      <c r="E106" s="137"/>
      <c r="F106" s="137"/>
      <c r="G106" s="56"/>
      <c r="H106" s="56"/>
      <c r="I106" s="687"/>
      <c r="J106" s="178"/>
      <c r="K106" s="654"/>
      <c r="L106" s="654"/>
      <c r="M106" s="654"/>
    </row>
    <row r="107" spans="1:23" ht="20.25" customHeight="1" x14ac:dyDescent="0.2">
      <c r="A107" s="636"/>
      <c r="B107" s="323" t="s">
        <v>265</v>
      </c>
      <c r="C107" s="265">
        <v>748</v>
      </c>
      <c r="D107" s="136">
        <f>ROUND(C107*1.2,2)</f>
        <v>897.6</v>
      </c>
      <c r="E107" s="137">
        <v>996.3</v>
      </c>
      <c r="F107" s="137">
        <v>1119.4000000000001</v>
      </c>
      <c r="G107" s="137">
        <v>1367.19</v>
      </c>
      <c r="H107" s="137">
        <v>1540.69</v>
      </c>
      <c r="I107" s="681">
        <f>H107*$I$7+H107</f>
        <v>1771.7935</v>
      </c>
      <c r="J107" s="138">
        <f>I107*$J$7+I107</f>
        <v>1907.1585233999999</v>
      </c>
      <c r="K107" s="637">
        <f t="shared" ref="K107:K109" si="24">J107*$K$7+J107</f>
        <v>2031.123827421</v>
      </c>
      <c r="L107" s="637">
        <f t="shared" ref="L107:L109" si="25">K107*$L$7+K107</f>
        <v>2150.9601332388388</v>
      </c>
      <c r="M107" s="637">
        <f t="shared" ref="M107:M109" si="26">L107*$M$7+L107</f>
        <v>2275.7158209666914</v>
      </c>
    </row>
    <row r="108" spans="1:23" ht="20.25" customHeight="1" x14ac:dyDescent="0.2">
      <c r="A108" s="636"/>
      <c r="B108" s="323" t="s">
        <v>266</v>
      </c>
      <c r="C108" s="265">
        <v>748</v>
      </c>
      <c r="D108" s="136">
        <f>ROUND(C108*1.2,2)</f>
        <v>897.6</v>
      </c>
      <c r="E108" s="137">
        <v>996.3</v>
      </c>
      <c r="F108" s="137">
        <v>1119.4000000000001</v>
      </c>
      <c r="G108" s="137">
        <v>1367.19</v>
      </c>
      <c r="H108" s="137">
        <v>1540.69</v>
      </c>
      <c r="I108" s="681">
        <f>H108*$I$7+H108</f>
        <v>1771.7935</v>
      </c>
      <c r="J108" s="138">
        <f>I108*$J$7+I108</f>
        <v>1907.1585233999999</v>
      </c>
      <c r="K108" s="637">
        <f t="shared" si="24"/>
        <v>2031.123827421</v>
      </c>
      <c r="L108" s="637">
        <f t="shared" si="25"/>
        <v>2150.9601332388388</v>
      </c>
      <c r="M108" s="637">
        <f t="shared" si="26"/>
        <v>2275.7158209666914</v>
      </c>
    </row>
    <row r="109" spans="1:23" ht="20.25" customHeight="1" x14ac:dyDescent="0.2">
      <c r="A109" s="636"/>
      <c r="B109" s="323" t="s">
        <v>267</v>
      </c>
      <c r="C109" s="265">
        <v>951.5</v>
      </c>
      <c r="D109" s="136">
        <f>ROUND(C109*1.2,2)</f>
        <v>1141.8</v>
      </c>
      <c r="E109" s="137">
        <v>1267.4000000000001</v>
      </c>
      <c r="F109" s="137">
        <v>1424.1</v>
      </c>
      <c r="G109" s="137">
        <v>1739.32</v>
      </c>
      <c r="H109" s="137">
        <v>1960.04</v>
      </c>
      <c r="I109" s="681">
        <f>H109*$I$7+H109</f>
        <v>2254.0459999999998</v>
      </c>
      <c r="J109" s="138">
        <f>I109*$J$7+I109</f>
        <v>2426.2551143999999</v>
      </c>
      <c r="K109" s="637">
        <f t="shared" si="24"/>
        <v>2583.9616968360001</v>
      </c>
      <c r="L109" s="637">
        <f t="shared" si="25"/>
        <v>2736.415436949324</v>
      </c>
      <c r="M109" s="637">
        <f t="shared" si="26"/>
        <v>2895.1275322923848</v>
      </c>
    </row>
    <row r="110" spans="1:23" ht="20.25" customHeight="1" x14ac:dyDescent="0.2">
      <c r="A110" s="636"/>
      <c r="B110" s="337"/>
      <c r="C110" s="56"/>
      <c r="D110" s="136"/>
      <c r="E110" s="56"/>
      <c r="F110" s="137"/>
      <c r="G110" s="56"/>
      <c r="H110" s="56"/>
      <c r="I110" s="687"/>
      <c r="J110" s="275"/>
      <c r="K110" s="655"/>
      <c r="L110" s="655"/>
      <c r="M110" s="655"/>
    </row>
    <row r="111" spans="1:23" ht="21" customHeight="1" x14ac:dyDescent="0.2">
      <c r="A111" s="636"/>
      <c r="B111" s="335" t="s">
        <v>261</v>
      </c>
      <c r="C111" s="56"/>
      <c r="D111" s="137"/>
      <c r="E111" s="56"/>
      <c r="F111" s="137"/>
      <c r="G111" s="56"/>
      <c r="H111" s="56"/>
      <c r="I111" s="687"/>
      <c r="J111" s="275"/>
      <c r="K111" s="655"/>
      <c r="L111" s="655"/>
      <c r="M111" s="655"/>
    </row>
    <row r="112" spans="1:23" s="276" customFormat="1" ht="21" customHeight="1" x14ac:dyDescent="0.2">
      <c r="A112" s="656"/>
      <c r="B112" s="338" t="s">
        <v>801</v>
      </c>
      <c r="C112" s="339"/>
      <c r="D112" s="153"/>
      <c r="E112" s="339"/>
      <c r="F112" s="153"/>
      <c r="G112" s="339"/>
      <c r="H112" s="339"/>
      <c r="I112" s="431"/>
      <c r="J112" s="364"/>
      <c r="K112" s="657"/>
      <c r="L112" s="657"/>
      <c r="M112" s="657"/>
    </row>
    <row r="113" spans="1:13" ht="21" customHeight="1" x14ac:dyDescent="0.2">
      <c r="A113" s="636"/>
      <c r="B113" s="340" t="s">
        <v>563</v>
      </c>
      <c r="C113" s="265">
        <v>935</v>
      </c>
      <c r="D113" s="136">
        <v>1500</v>
      </c>
      <c r="E113" s="137">
        <v>1665</v>
      </c>
      <c r="F113" s="137">
        <v>3000</v>
      </c>
      <c r="G113" s="137">
        <v>3500</v>
      </c>
      <c r="H113" s="137">
        <v>3500</v>
      </c>
      <c r="I113" s="681">
        <f>H113*$I$7+H113</f>
        <v>4025</v>
      </c>
      <c r="J113" s="138">
        <f>I113*$J$7+I113</f>
        <v>4332.51</v>
      </c>
      <c r="K113" s="637">
        <f t="shared" ref="K113:K117" si="27">J113*$K$7+J113</f>
        <v>4614.1231500000004</v>
      </c>
      <c r="L113" s="637">
        <f t="shared" ref="L113:L117" si="28">K113*$L$7+K113</f>
        <v>4886.3564158500003</v>
      </c>
      <c r="M113" s="637">
        <f t="shared" ref="M113:M117" si="29">L113*$M$7+L113</f>
        <v>5169.7650879693001</v>
      </c>
    </row>
    <row r="114" spans="1:13" ht="21" customHeight="1" x14ac:dyDescent="0.2">
      <c r="A114" s="636"/>
      <c r="B114" s="340" t="s">
        <v>564</v>
      </c>
      <c r="C114" s="265">
        <v>715</v>
      </c>
      <c r="D114" s="136">
        <v>850</v>
      </c>
      <c r="E114" s="137">
        <v>943.5</v>
      </c>
      <c r="F114" s="137">
        <v>2000</v>
      </c>
      <c r="G114" s="137">
        <v>2500</v>
      </c>
      <c r="H114" s="137">
        <v>2500</v>
      </c>
      <c r="I114" s="681">
        <f>H114*$I$7+H114</f>
        <v>2875</v>
      </c>
      <c r="J114" s="138">
        <f>I114*$J$7+I114</f>
        <v>3094.65</v>
      </c>
      <c r="K114" s="637">
        <f t="shared" si="27"/>
        <v>3295.8022500000002</v>
      </c>
      <c r="L114" s="637">
        <f t="shared" si="28"/>
        <v>3490.2545827500003</v>
      </c>
      <c r="M114" s="637">
        <f t="shared" si="29"/>
        <v>3692.6893485495002</v>
      </c>
    </row>
    <row r="115" spans="1:13" ht="21" customHeight="1" x14ac:dyDescent="0.2">
      <c r="A115" s="636"/>
      <c r="B115" s="340" t="s">
        <v>565</v>
      </c>
      <c r="C115" s="265">
        <v>2200</v>
      </c>
      <c r="D115" s="136">
        <f>ROUND(C115*1.2,2)</f>
        <v>2640</v>
      </c>
      <c r="E115" s="137">
        <v>2930.4</v>
      </c>
      <c r="F115" s="137">
        <v>6000</v>
      </c>
      <c r="G115" s="137">
        <v>7300</v>
      </c>
      <c r="H115" s="137">
        <v>7300</v>
      </c>
      <c r="I115" s="681">
        <f>H115*$I$7+H115</f>
        <v>8395</v>
      </c>
      <c r="J115" s="138">
        <f>I115*$J$7+I115</f>
        <v>9036.3780000000006</v>
      </c>
      <c r="K115" s="637">
        <f t="shared" si="27"/>
        <v>9623.7425700000003</v>
      </c>
      <c r="L115" s="637">
        <f t="shared" si="28"/>
        <v>10191.543381630001</v>
      </c>
      <c r="M115" s="637">
        <f t="shared" si="29"/>
        <v>10782.652897764541</v>
      </c>
    </row>
    <row r="116" spans="1:13" ht="21" customHeight="1" x14ac:dyDescent="0.2">
      <c r="A116" s="636"/>
      <c r="B116" s="340" t="s">
        <v>566</v>
      </c>
      <c r="C116" s="265">
        <v>5500</v>
      </c>
      <c r="D116" s="136">
        <v>8000</v>
      </c>
      <c r="E116" s="137">
        <v>8880</v>
      </c>
      <c r="F116" s="137">
        <v>15000</v>
      </c>
      <c r="G116" s="137">
        <v>18000</v>
      </c>
      <c r="H116" s="137">
        <v>18000</v>
      </c>
      <c r="I116" s="681">
        <f>H116*$I$7+H116</f>
        <v>20700</v>
      </c>
      <c r="J116" s="138">
        <f>I116*$J$7+I116</f>
        <v>22281.48</v>
      </c>
      <c r="K116" s="637">
        <f t="shared" si="27"/>
        <v>23729.7762</v>
      </c>
      <c r="L116" s="637">
        <f t="shared" si="28"/>
        <v>25129.832995799999</v>
      </c>
      <c r="M116" s="637">
        <f t="shared" si="29"/>
        <v>26587.3633095564</v>
      </c>
    </row>
    <row r="117" spans="1:13" ht="21" customHeight="1" x14ac:dyDescent="0.2">
      <c r="A117" s="636"/>
      <c r="B117" s="340" t="s">
        <v>263</v>
      </c>
      <c r="C117" s="265">
        <v>220</v>
      </c>
      <c r="D117" s="136">
        <f>ROUND(C117*1.2,2)</f>
        <v>264</v>
      </c>
      <c r="E117" s="137">
        <v>293</v>
      </c>
      <c r="F117" s="137">
        <v>500</v>
      </c>
      <c r="G117" s="137">
        <v>1000</v>
      </c>
      <c r="H117" s="137">
        <v>1000</v>
      </c>
      <c r="I117" s="681">
        <f>H117*$I$7+H117</f>
        <v>1150</v>
      </c>
      <c r="J117" s="138">
        <f>I117*$J$7+I117</f>
        <v>1237.8599999999999</v>
      </c>
      <c r="K117" s="637">
        <f t="shared" si="27"/>
        <v>1318.3208999999999</v>
      </c>
      <c r="L117" s="637">
        <f t="shared" si="28"/>
        <v>1396.1018331</v>
      </c>
      <c r="M117" s="637">
        <f t="shared" si="29"/>
        <v>1477.0757394198001</v>
      </c>
    </row>
    <row r="118" spans="1:13" ht="59.25" customHeight="1" x14ac:dyDescent="0.2">
      <c r="A118" s="636"/>
      <c r="B118" s="340" t="s">
        <v>587</v>
      </c>
      <c r="C118" s="265"/>
      <c r="D118" s="136"/>
      <c r="E118" s="137"/>
      <c r="F118" s="137"/>
      <c r="G118" s="137"/>
      <c r="H118" s="56"/>
      <c r="I118" s="687"/>
      <c r="J118" s="178"/>
      <c r="K118" s="654"/>
      <c r="L118" s="654"/>
      <c r="M118" s="654"/>
    </row>
    <row r="119" spans="1:13" ht="19.899999999999999" hidden="1" customHeight="1" x14ac:dyDescent="0.2">
      <c r="A119" s="636"/>
      <c r="B119" s="340"/>
      <c r="C119" s="265"/>
      <c r="D119" s="136"/>
      <c r="E119" s="137"/>
      <c r="F119" s="137"/>
      <c r="G119" s="137"/>
      <c r="H119" s="56"/>
      <c r="I119" s="687"/>
      <c r="J119" s="178"/>
      <c r="K119" s="654"/>
      <c r="L119" s="654"/>
      <c r="M119" s="654"/>
    </row>
    <row r="120" spans="1:13" ht="19.899999999999999" customHeight="1" thickBot="1" x14ac:dyDescent="0.25">
      <c r="A120" s="643"/>
      <c r="B120" s="341" t="s">
        <v>254</v>
      </c>
      <c r="C120" s="64"/>
      <c r="D120" s="164"/>
      <c r="E120" s="64"/>
      <c r="F120" s="64"/>
      <c r="G120" s="64"/>
      <c r="H120" s="69"/>
      <c r="I120" s="682"/>
      <c r="J120" s="393"/>
      <c r="K120" s="658"/>
      <c r="L120" s="658"/>
      <c r="M120" s="658"/>
    </row>
    <row r="121" spans="1:13" ht="19.899999999999999" customHeight="1" x14ac:dyDescent="0.2">
      <c r="A121" s="634"/>
      <c r="B121" s="342"/>
      <c r="C121" s="278"/>
      <c r="D121" s="343"/>
      <c r="E121" s="56"/>
      <c r="F121" s="56"/>
      <c r="G121" s="56"/>
      <c r="H121" s="56"/>
      <c r="I121" s="687"/>
      <c r="J121" s="178"/>
      <c r="K121" s="654"/>
      <c r="L121" s="654"/>
      <c r="M121" s="654"/>
    </row>
    <row r="122" spans="1:13" ht="19.899999999999999" customHeight="1" x14ac:dyDescent="0.2">
      <c r="A122" s="636"/>
      <c r="B122" s="323" t="s">
        <v>273</v>
      </c>
      <c r="C122" s="308"/>
      <c r="D122" s="136"/>
      <c r="E122" s="56"/>
      <c r="F122" s="56"/>
      <c r="G122" s="56"/>
      <c r="H122" s="56"/>
      <c r="I122" s="687"/>
      <c r="J122" s="178"/>
      <c r="K122" s="654"/>
      <c r="L122" s="654"/>
      <c r="M122" s="654"/>
    </row>
    <row r="123" spans="1:13" ht="19.899999999999999" customHeight="1" x14ac:dyDescent="0.2">
      <c r="A123" s="636"/>
      <c r="B123" s="323" t="s">
        <v>255</v>
      </c>
      <c r="C123" s="308"/>
      <c r="D123" s="136"/>
      <c r="E123" s="56"/>
      <c r="F123" s="56"/>
      <c r="G123" s="56"/>
      <c r="H123" s="56"/>
      <c r="I123" s="687"/>
      <c r="J123" s="178"/>
      <c r="K123" s="654"/>
      <c r="L123" s="654"/>
      <c r="M123" s="654"/>
    </row>
    <row r="124" spans="1:13" ht="19.899999999999999" customHeight="1" x14ac:dyDescent="0.2">
      <c r="A124" s="636"/>
      <c r="B124" s="344" t="s">
        <v>274</v>
      </c>
      <c r="C124" s="143">
        <v>28</v>
      </c>
      <c r="D124" s="136">
        <f>ROUND(C124*1.2,1)</f>
        <v>33.6</v>
      </c>
      <c r="E124" s="137">
        <v>37.299999999999997</v>
      </c>
      <c r="F124" s="137">
        <v>41.9</v>
      </c>
      <c r="G124" s="137">
        <v>51.15</v>
      </c>
      <c r="H124" s="137">
        <v>57.64</v>
      </c>
      <c r="I124" s="681">
        <f>H124*$I$7+H124</f>
        <v>66.286000000000001</v>
      </c>
      <c r="J124" s="138">
        <f>I124*$J$7+I124</f>
        <v>71.350250400000007</v>
      </c>
      <c r="K124" s="637">
        <f t="shared" ref="K124:K128" si="30">J124*$K$7+J124</f>
        <v>75.988016676000001</v>
      </c>
      <c r="L124" s="637">
        <f t="shared" ref="L124:L128" si="31">K124*$L$7+K124</f>
        <v>80.471309659884</v>
      </c>
      <c r="M124" s="637">
        <f t="shared" ref="M124:M128" si="32">L124*$M$7+L124</f>
        <v>85.138645620157277</v>
      </c>
    </row>
    <row r="125" spans="1:13" ht="19.899999999999999" customHeight="1" x14ac:dyDescent="0.2">
      <c r="A125" s="636"/>
      <c r="B125" s="344" t="s">
        <v>275</v>
      </c>
      <c r="C125" s="143">
        <v>50</v>
      </c>
      <c r="D125" s="136">
        <f>ROUND(C125*1.2,1)</f>
        <v>60</v>
      </c>
      <c r="E125" s="137">
        <v>66.599999999999994</v>
      </c>
      <c r="F125" s="137">
        <v>74.8</v>
      </c>
      <c r="G125" s="137">
        <v>91.41</v>
      </c>
      <c r="H125" s="137">
        <v>103.01</v>
      </c>
      <c r="I125" s="681">
        <f>H125*$I$7+H125</f>
        <v>118.4615</v>
      </c>
      <c r="J125" s="138">
        <f>I125*$J$7+I125</f>
        <v>127.5119586</v>
      </c>
      <c r="K125" s="637">
        <f t="shared" si="30"/>
        <v>135.80023590900001</v>
      </c>
      <c r="L125" s="637">
        <f t="shared" si="31"/>
        <v>143.81244982763101</v>
      </c>
      <c r="M125" s="637">
        <f t="shared" si="32"/>
        <v>152.1535719176336</v>
      </c>
    </row>
    <row r="126" spans="1:13" ht="19.899999999999999" customHeight="1" x14ac:dyDescent="0.2">
      <c r="A126" s="636"/>
      <c r="B126" s="344" t="s">
        <v>276</v>
      </c>
      <c r="C126" s="143">
        <v>100</v>
      </c>
      <c r="D126" s="136">
        <f>ROUND(C126*1.2,1)</f>
        <v>120</v>
      </c>
      <c r="E126" s="137">
        <v>133.19999999999999</v>
      </c>
      <c r="F126" s="137">
        <v>149.69999999999999</v>
      </c>
      <c r="G126" s="137">
        <v>182.82</v>
      </c>
      <c r="H126" s="137">
        <v>206.02</v>
      </c>
      <c r="I126" s="681">
        <f>H126*$I$7+H126</f>
        <v>236.923</v>
      </c>
      <c r="J126" s="138">
        <f>I126*$J$7+I126</f>
        <v>255.0239172</v>
      </c>
      <c r="K126" s="637">
        <f t="shared" si="30"/>
        <v>271.60047181800002</v>
      </c>
      <c r="L126" s="637">
        <f t="shared" si="31"/>
        <v>287.62489965526203</v>
      </c>
      <c r="M126" s="637">
        <f t="shared" si="32"/>
        <v>304.3071438352672</v>
      </c>
    </row>
    <row r="127" spans="1:13" ht="19.899999999999999" customHeight="1" x14ac:dyDescent="0.2">
      <c r="A127" s="636"/>
      <c r="B127" s="344" t="s">
        <v>277</v>
      </c>
      <c r="C127" s="143">
        <v>195</v>
      </c>
      <c r="D127" s="136">
        <f>ROUND(C127*1.2,1)</f>
        <v>234</v>
      </c>
      <c r="E127" s="137">
        <v>259.7</v>
      </c>
      <c r="F127" s="137">
        <v>291.8</v>
      </c>
      <c r="G127" s="137">
        <v>356.4</v>
      </c>
      <c r="H127" s="137">
        <v>401.63</v>
      </c>
      <c r="I127" s="681">
        <f>H127*$I$7+H127</f>
        <v>461.87450000000001</v>
      </c>
      <c r="J127" s="138">
        <f>I127*$J$7+I127</f>
        <v>497.16171180000003</v>
      </c>
      <c r="K127" s="637">
        <f t="shared" si="30"/>
        <v>529.47722306700007</v>
      </c>
      <c r="L127" s="637">
        <f t="shared" si="31"/>
        <v>560.7163792279531</v>
      </c>
      <c r="M127" s="637">
        <f t="shared" si="32"/>
        <v>593.23792922317443</v>
      </c>
    </row>
    <row r="128" spans="1:13" x14ac:dyDescent="0.2">
      <c r="A128" s="636"/>
      <c r="B128" s="344" t="s">
        <v>278</v>
      </c>
      <c r="C128" s="143">
        <v>385</v>
      </c>
      <c r="D128" s="136">
        <f>ROUND(C128*1.2,1)</f>
        <v>462</v>
      </c>
      <c r="E128" s="137">
        <v>512.79999999999995</v>
      </c>
      <c r="F128" s="137">
        <v>576.20000000000005</v>
      </c>
      <c r="G128" s="137">
        <v>703.78</v>
      </c>
      <c r="H128" s="137">
        <v>793.09</v>
      </c>
      <c r="I128" s="681">
        <f>H128*$I$7+H128</f>
        <v>912.05349999999999</v>
      </c>
      <c r="J128" s="138">
        <f>I128*$J$7+I128</f>
        <v>981.73438739999995</v>
      </c>
      <c r="K128" s="637">
        <f t="shared" si="30"/>
        <v>1045.5471225809999</v>
      </c>
      <c r="L128" s="637">
        <f t="shared" si="31"/>
        <v>1107.2344028132788</v>
      </c>
      <c r="M128" s="637">
        <f t="shared" si="32"/>
        <v>1171.453998176449</v>
      </c>
    </row>
    <row r="129" spans="1:13" x14ac:dyDescent="0.2">
      <c r="A129" s="636"/>
      <c r="B129" s="345"/>
      <c r="C129" s="346"/>
      <c r="D129" s="347"/>
      <c r="E129" s="346"/>
      <c r="F129" s="137"/>
      <c r="G129" s="56"/>
      <c r="H129" s="56"/>
      <c r="I129" s="687"/>
      <c r="J129" s="275"/>
      <c r="K129" s="655"/>
      <c r="L129" s="655"/>
      <c r="M129" s="655"/>
    </row>
    <row r="130" spans="1:13" x14ac:dyDescent="0.2">
      <c r="A130" s="636"/>
      <c r="B130" s="323" t="s">
        <v>273</v>
      </c>
      <c r="C130" s="346"/>
      <c r="D130" s="347"/>
      <c r="E130" s="346"/>
      <c r="F130" s="137"/>
      <c r="G130" s="56"/>
      <c r="H130" s="56"/>
      <c r="I130" s="687"/>
      <c r="J130" s="275"/>
      <c r="K130" s="655"/>
      <c r="L130" s="655"/>
      <c r="M130" s="655"/>
    </row>
    <row r="131" spans="1:13" x14ac:dyDescent="0.2">
      <c r="A131" s="636"/>
      <c r="B131" s="323" t="s">
        <v>191</v>
      </c>
      <c r="C131" s="346"/>
      <c r="D131" s="347"/>
      <c r="E131" s="346"/>
      <c r="F131" s="137"/>
      <c r="G131" s="56"/>
      <c r="H131" s="56"/>
      <c r="I131" s="687"/>
      <c r="J131" s="275"/>
      <c r="K131" s="655"/>
      <c r="L131" s="655"/>
      <c r="M131" s="655"/>
    </row>
    <row r="132" spans="1:13" x14ac:dyDescent="0.2">
      <c r="A132" s="636"/>
      <c r="B132" s="344" t="s">
        <v>274</v>
      </c>
      <c r="C132" s="265">
        <v>30</v>
      </c>
      <c r="D132" s="136">
        <f t="shared" ref="D132:D138" si="33">ROUND(C132*1.2,1)</f>
        <v>36</v>
      </c>
      <c r="E132" s="137">
        <v>39.950000000000003</v>
      </c>
      <c r="F132" s="137">
        <v>44.9</v>
      </c>
      <c r="G132" s="137">
        <v>54.89</v>
      </c>
      <c r="H132" s="137">
        <v>61.86</v>
      </c>
      <c r="I132" s="681">
        <f>H132*$I$7+H132</f>
        <v>71.138999999999996</v>
      </c>
      <c r="J132" s="138">
        <f>I132*$J$7+I132</f>
        <v>76.5740196</v>
      </c>
      <c r="K132" s="637">
        <f t="shared" ref="K132:K136" si="34">J132*$K$7+J132</f>
        <v>81.551330874000001</v>
      </c>
      <c r="L132" s="637">
        <f t="shared" ref="L132:L136" si="35">K132*$L$7+K132</f>
        <v>86.362859395566005</v>
      </c>
      <c r="M132" s="637">
        <f t="shared" ref="M132:M136" si="36">L132*$M$7+L132</f>
        <v>91.371905240508838</v>
      </c>
    </row>
    <row r="133" spans="1:13" x14ac:dyDescent="0.2">
      <c r="A133" s="636"/>
      <c r="B133" s="344" t="s">
        <v>275</v>
      </c>
      <c r="C133" s="265">
        <v>52</v>
      </c>
      <c r="D133" s="136">
        <f t="shared" si="33"/>
        <v>62.4</v>
      </c>
      <c r="E133" s="137">
        <v>69.25</v>
      </c>
      <c r="F133" s="137">
        <v>77.8</v>
      </c>
      <c r="G133" s="137">
        <v>95.04</v>
      </c>
      <c r="H133" s="137">
        <v>107.1</v>
      </c>
      <c r="I133" s="681">
        <f>H133*$I$7+H133</f>
        <v>123.16499999999999</v>
      </c>
      <c r="J133" s="138">
        <f>I133*$J$7+I133</f>
        <v>132.574806</v>
      </c>
      <c r="K133" s="637">
        <f t="shared" si="34"/>
        <v>141.19216839000001</v>
      </c>
      <c r="L133" s="637">
        <f t="shared" si="35"/>
        <v>149.52250632501</v>
      </c>
      <c r="M133" s="637">
        <f t="shared" si="36"/>
        <v>158.19481169186059</v>
      </c>
    </row>
    <row r="134" spans="1:13" x14ac:dyDescent="0.2">
      <c r="A134" s="636"/>
      <c r="B134" s="344" t="s">
        <v>276</v>
      </c>
      <c r="C134" s="265">
        <v>105</v>
      </c>
      <c r="D134" s="136">
        <f t="shared" si="33"/>
        <v>126</v>
      </c>
      <c r="E134" s="137">
        <v>139.85</v>
      </c>
      <c r="F134" s="137">
        <v>157.1</v>
      </c>
      <c r="G134" s="137">
        <v>191.84</v>
      </c>
      <c r="H134" s="137">
        <v>216.18</v>
      </c>
      <c r="I134" s="681">
        <f>H134*$I$7+H134</f>
        <v>248.607</v>
      </c>
      <c r="J134" s="138">
        <f>I134*$J$7+I134</f>
        <v>267.6005748</v>
      </c>
      <c r="K134" s="637">
        <f t="shared" si="34"/>
        <v>284.99461216200001</v>
      </c>
      <c r="L134" s="637">
        <f t="shared" si="35"/>
        <v>301.809294279558</v>
      </c>
      <c r="M134" s="637">
        <f t="shared" si="36"/>
        <v>319.31423334777236</v>
      </c>
    </row>
    <row r="135" spans="1:13" x14ac:dyDescent="0.2">
      <c r="A135" s="636"/>
      <c r="B135" s="344" t="s">
        <v>277</v>
      </c>
      <c r="C135" s="265">
        <v>205</v>
      </c>
      <c r="D135" s="136">
        <f t="shared" si="33"/>
        <v>246</v>
      </c>
      <c r="E135" s="137">
        <v>273.05</v>
      </c>
      <c r="F135" s="137">
        <v>306.8</v>
      </c>
      <c r="G135" s="137">
        <v>374.66</v>
      </c>
      <c r="H135" s="137">
        <v>422.2</v>
      </c>
      <c r="I135" s="681">
        <f>H135*$I$7+H135</f>
        <v>485.53</v>
      </c>
      <c r="J135" s="138">
        <f>I135*$J$7+I135</f>
        <v>522.62449199999992</v>
      </c>
      <c r="K135" s="637">
        <f t="shared" si="34"/>
        <v>556.59508397999991</v>
      </c>
      <c r="L135" s="637">
        <f t="shared" si="35"/>
        <v>589.43419393481986</v>
      </c>
      <c r="M135" s="637">
        <f t="shared" si="36"/>
        <v>623.62137718303939</v>
      </c>
    </row>
    <row r="136" spans="1:13" x14ac:dyDescent="0.2">
      <c r="A136" s="636"/>
      <c r="B136" s="344" t="s">
        <v>278</v>
      </c>
      <c r="C136" s="265">
        <v>410</v>
      </c>
      <c r="D136" s="136">
        <f t="shared" si="33"/>
        <v>492</v>
      </c>
      <c r="E136" s="137">
        <v>546.1</v>
      </c>
      <c r="F136" s="137">
        <v>613.6</v>
      </c>
      <c r="G136" s="137">
        <v>749.43</v>
      </c>
      <c r="H136" s="137">
        <v>844.53</v>
      </c>
      <c r="I136" s="681">
        <f>H136*$I$7+H136</f>
        <v>971.20949999999993</v>
      </c>
      <c r="J136" s="138">
        <f>I136*$J$7+I136</f>
        <v>1045.4099057999999</v>
      </c>
      <c r="K136" s="637">
        <f t="shared" si="34"/>
        <v>1113.3615496769999</v>
      </c>
      <c r="L136" s="637">
        <f t="shared" si="35"/>
        <v>1179.0498811079428</v>
      </c>
      <c r="M136" s="637">
        <f t="shared" si="36"/>
        <v>1247.4347742122036</v>
      </c>
    </row>
    <row r="137" spans="1:13" x14ac:dyDescent="0.2">
      <c r="A137" s="636"/>
      <c r="B137" s="323"/>
      <c r="C137" s="348"/>
      <c r="D137" s="136"/>
      <c r="E137" s="137"/>
      <c r="F137" s="137"/>
      <c r="G137" s="56"/>
      <c r="H137" s="56"/>
      <c r="I137" s="687"/>
      <c r="J137" s="275"/>
      <c r="K137" s="655"/>
      <c r="L137" s="655"/>
      <c r="M137" s="655"/>
    </row>
    <row r="138" spans="1:13" x14ac:dyDescent="0.2">
      <c r="A138" s="636"/>
      <c r="B138" s="323" t="s">
        <v>279</v>
      </c>
      <c r="C138" s="265">
        <v>3</v>
      </c>
      <c r="D138" s="136">
        <f t="shared" si="33"/>
        <v>3.6</v>
      </c>
      <c r="E138" s="137">
        <v>4</v>
      </c>
      <c r="F138" s="137">
        <v>4.5</v>
      </c>
      <c r="G138" s="137">
        <v>5.5</v>
      </c>
      <c r="H138" s="137">
        <v>6.2</v>
      </c>
      <c r="I138" s="681">
        <f>H138*$I$7+H138</f>
        <v>7.13</v>
      </c>
      <c r="J138" s="138">
        <f>I138*$J$7+I138</f>
        <v>7.6747319999999997</v>
      </c>
      <c r="K138" s="637">
        <f>J138*$K$7+J138</f>
        <v>8.1735895799999998</v>
      </c>
      <c r="L138" s="637">
        <f>K138*$L$7+K138</f>
        <v>8.6558313652199992</v>
      </c>
      <c r="M138" s="637">
        <f>L138*$M$7+L138</f>
        <v>9.1578695844027589</v>
      </c>
    </row>
    <row r="139" spans="1:13" ht="15.75" thickBot="1" x14ac:dyDescent="0.25">
      <c r="A139" s="643"/>
      <c r="B139" s="327"/>
      <c r="C139" s="349"/>
      <c r="D139" s="266"/>
      <c r="E139" s="64"/>
      <c r="F139" s="64"/>
      <c r="G139" s="64"/>
      <c r="H139" s="70"/>
      <c r="I139" s="688"/>
      <c r="J139" s="189"/>
      <c r="K139" s="654"/>
      <c r="L139" s="637">
        <f>K139*$L$7+K139</f>
        <v>0</v>
      </c>
      <c r="M139" s="637">
        <f>L139*$L$7+L139</f>
        <v>0</v>
      </c>
    </row>
    <row r="140" spans="1:13" x14ac:dyDescent="0.2">
      <c r="A140" s="636"/>
      <c r="B140" s="795" t="s">
        <v>567</v>
      </c>
      <c r="C140" s="796"/>
      <c r="D140" s="350"/>
      <c r="E140" s="351"/>
      <c r="F140" s="351"/>
      <c r="G140" s="351"/>
      <c r="H140" s="351"/>
      <c r="I140" s="702"/>
      <c r="J140" s="703"/>
      <c r="K140" s="703"/>
      <c r="L140" s="704"/>
      <c r="M140" s="704"/>
    </row>
    <row r="141" spans="1:13" ht="20.25" customHeight="1" thickBot="1" x14ac:dyDescent="0.25">
      <c r="A141" s="636"/>
      <c r="B141" s="71"/>
      <c r="C141" s="352"/>
      <c r="D141" s="353"/>
      <c r="E141" s="351"/>
      <c r="F141" s="351"/>
      <c r="G141" s="351"/>
      <c r="H141" s="351"/>
      <c r="I141" s="705"/>
      <c r="J141" s="706"/>
      <c r="K141" s="706"/>
      <c r="L141" s="707"/>
      <c r="M141" s="707"/>
    </row>
    <row r="142" spans="1:13" ht="46.9" customHeight="1" x14ac:dyDescent="0.2">
      <c r="A142" s="634"/>
      <c r="B142" s="789" t="s">
        <v>238</v>
      </c>
      <c r="C142" s="278" t="s">
        <v>237</v>
      </c>
      <c r="D142" s="278" t="s">
        <v>237</v>
      </c>
      <c r="E142" s="332" t="s">
        <v>237</v>
      </c>
      <c r="F142" s="278" t="s">
        <v>237</v>
      </c>
      <c r="G142" s="278" t="s">
        <v>237</v>
      </c>
      <c r="H142" s="278" t="s">
        <v>237</v>
      </c>
      <c r="I142" s="685" t="s">
        <v>237</v>
      </c>
      <c r="J142" s="58" t="s">
        <v>237</v>
      </c>
      <c r="K142" s="58" t="s">
        <v>802</v>
      </c>
      <c r="L142" s="58" t="s">
        <v>802</v>
      </c>
      <c r="M142" s="58" t="s">
        <v>802</v>
      </c>
    </row>
    <row r="143" spans="1:13" ht="24.6" customHeight="1" x14ac:dyDescent="0.2">
      <c r="A143" s="636"/>
      <c r="B143" s="790"/>
      <c r="C143" s="382" t="s">
        <v>218</v>
      </c>
      <c r="D143" s="382" t="s">
        <v>558</v>
      </c>
      <c r="E143" s="279" t="s">
        <v>559</v>
      </c>
      <c r="F143" s="130" t="s">
        <v>555</v>
      </c>
      <c r="G143" s="130" t="s">
        <v>556</v>
      </c>
      <c r="H143" s="130" t="s">
        <v>570</v>
      </c>
      <c r="I143" s="676" t="s">
        <v>599</v>
      </c>
      <c r="J143" s="75" t="s">
        <v>761</v>
      </c>
      <c r="K143" s="75" t="s">
        <v>780</v>
      </c>
      <c r="L143" s="75" t="s">
        <v>808</v>
      </c>
      <c r="M143" s="75" t="s">
        <v>921</v>
      </c>
    </row>
    <row r="144" spans="1:13" ht="25.9" customHeight="1" thickBot="1" x14ac:dyDescent="0.25">
      <c r="A144" s="643"/>
      <c r="B144" s="791"/>
      <c r="C144" s="158">
        <v>0.1</v>
      </c>
      <c r="D144" s="60">
        <v>0.2</v>
      </c>
      <c r="E144" s="60">
        <v>0.11</v>
      </c>
      <c r="F144" s="60">
        <v>0.06</v>
      </c>
      <c r="G144" s="60">
        <v>0.1</v>
      </c>
      <c r="H144" s="280" t="s">
        <v>560</v>
      </c>
      <c r="I144" s="677"/>
      <c r="J144" s="128" t="s">
        <v>220</v>
      </c>
      <c r="K144" s="128" t="s">
        <v>220</v>
      </c>
      <c r="L144" s="128" t="s">
        <v>220</v>
      </c>
      <c r="M144" s="128" t="s">
        <v>220</v>
      </c>
    </row>
    <row r="145" spans="1:13" ht="37.5" customHeight="1" x14ac:dyDescent="0.2">
      <c r="A145" s="634"/>
      <c r="B145" s="326" t="s">
        <v>710</v>
      </c>
      <c r="C145" s="66"/>
      <c r="D145" s="354"/>
      <c r="E145" s="66"/>
      <c r="F145" s="66"/>
      <c r="G145" s="66"/>
      <c r="H145" s="409" t="s">
        <v>220</v>
      </c>
      <c r="I145" s="731">
        <v>0.15</v>
      </c>
      <c r="J145" s="726">
        <v>7.6399999999999996E-2</v>
      </c>
      <c r="K145" s="633">
        <v>6.5000000000000002E-2</v>
      </c>
      <c r="L145" s="633">
        <v>5.8999999999999997E-2</v>
      </c>
      <c r="M145" s="633">
        <v>5.8000000000000003E-2</v>
      </c>
    </row>
    <row r="146" spans="1:13" ht="19.5" customHeight="1" x14ac:dyDescent="0.2">
      <c r="A146" s="636"/>
      <c r="B146" s="275"/>
      <c r="C146" s="56"/>
      <c r="D146" s="136"/>
      <c r="E146" s="56"/>
      <c r="F146" s="56"/>
      <c r="G146" s="56"/>
      <c r="H146" s="56"/>
      <c r="I146" s="687"/>
      <c r="J146" s="178"/>
      <c r="K146" s="654"/>
      <c r="L146" s="654"/>
      <c r="M146" s="654"/>
    </row>
    <row r="147" spans="1:13" ht="27.75" customHeight="1" x14ac:dyDescent="0.2">
      <c r="A147" s="636">
        <v>1.1000000000000001</v>
      </c>
      <c r="B147" s="323" t="s">
        <v>703</v>
      </c>
      <c r="C147" s="56"/>
      <c r="D147" s="136"/>
      <c r="E147" s="56"/>
      <c r="F147" s="56"/>
      <c r="G147" s="56"/>
      <c r="H147" s="56"/>
      <c r="I147" s="687"/>
      <c r="J147" s="178"/>
      <c r="K147" s="654"/>
      <c r="L147" s="654"/>
      <c r="M147" s="654"/>
    </row>
    <row r="148" spans="1:13" ht="19.899999999999999" customHeight="1" x14ac:dyDescent="0.2">
      <c r="A148" s="636" t="s">
        <v>608</v>
      </c>
      <c r="B148" s="323" t="s">
        <v>702</v>
      </c>
      <c r="C148" s="265">
        <v>779</v>
      </c>
      <c r="D148" s="136">
        <f>ROUND(C148*1.2,2)</f>
        <v>934.8</v>
      </c>
      <c r="E148" s="137">
        <f>ROUND(D148*1.11,1)</f>
        <v>1037.5999999999999</v>
      </c>
      <c r="F148" s="137">
        <v>1165.8</v>
      </c>
      <c r="G148" s="137">
        <v>1423.84</v>
      </c>
      <c r="H148" s="137">
        <v>1604.53</v>
      </c>
      <c r="I148" s="681">
        <f>H148*$I$7+H148</f>
        <v>1845.2094999999999</v>
      </c>
      <c r="J148" s="138">
        <f>I148*$J$7+I148</f>
        <v>1986.1835057999999</v>
      </c>
      <c r="K148" s="637">
        <f t="shared" ref="K148:K149" si="37">J148*$K$7+J148</f>
        <v>2115.2854336770001</v>
      </c>
      <c r="L148" s="637">
        <f t="shared" ref="L148:L149" si="38">K148*$L$7+K148</f>
        <v>2240.0872742639431</v>
      </c>
      <c r="M148" s="637">
        <f t="shared" ref="M148:M149" si="39">L148*$M$7+L148</f>
        <v>2370.0123361712517</v>
      </c>
    </row>
    <row r="149" spans="1:13" ht="19.899999999999999" customHeight="1" x14ac:dyDescent="0.2">
      <c r="A149" s="636" t="s">
        <v>609</v>
      </c>
      <c r="B149" s="323" t="s">
        <v>701</v>
      </c>
      <c r="C149" s="265">
        <v>1049</v>
      </c>
      <c r="D149" s="136">
        <f>ROUND(C149*1.2,2)</f>
        <v>1258.8</v>
      </c>
      <c r="E149" s="137">
        <f>ROUND(D149*1.11,1)</f>
        <v>1397.3</v>
      </c>
      <c r="F149" s="137">
        <v>1570</v>
      </c>
      <c r="G149" s="137">
        <v>1917.52</v>
      </c>
      <c r="H149" s="153">
        <v>2160.85</v>
      </c>
      <c r="I149" s="681">
        <f>H149*$I$7+H149</f>
        <v>2484.9775</v>
      </c>
      <c r="J149" s="138">
        <f>I149*$J$7+I149</f>
        <v>2674.8297809999999</v>
      </c>
      <c r="K149" s="637">
        <f t="shared" si="37"/>
        <v>2848.6937167649999</v>
      </c>
      <c r="L149" s="637">
        <f t="shared" si="38"/>
        <v>3016.766646054135</v>
      </c>
      <c r="M149" s="637">
        <f t="shared" si="39"/>
        <v>3191.7391115252749</v>
      </c>
    </row>
    <row r="150" spans="1:13" ht="19.899999999999999" customHeight="1" x14ac:dyDescent="0.2">
      <c r="A150" s="636"/>
      <c r="B150" s="275"/>
      <c r="C150" s="56"/>
      <c r="D150" s="136"/>
      <c r="E150" s="56"/>
      <c r="F150" s="137"/>
      <c r="G150" s="56"/>
      <c r="H150" s="137"/>
      <c r="I150" s="681"/>
      <c r="J150" s="138"/>
      <c r="K150" s="637"/>
      <c r="L150" s="637"/>
      <c r="M150" s="637"/>
    </row>
    <row r="151" spans="1:13" ht="19.899999999999999" customHeight="1" x14ac:dyDescent="0.2">
      <c r="A151" s="636">
        <v>2.2000000000000002</v>
      </c>
      <c r="B151" s="323" t="s">
        <v>713</v>
      </c>
      <c r="C151" s="265">
        <v>1881</v>
      </c>
      <c r="D151" s="136">
        <f>ROUND(C151*1.2,2)</f>
        <v>2257.1999999999998</v>
      </c>
      <c r="E151" s="137">
        <f>ROUND(D151*1.11,1)</f>
        <v>2505.5</v>
      </c>
      <c r="F151" s="137">
        <v>2815.2</v>
      </c>
      <c r="G151" s="137">
        <v>3438.27</v>
      </c>
      <c r="H151" s="137">
        <v>3874.59</v>
      </c>
      <c r="I151" s="681">
        <f>H151*$I$7+H151</f>
        <v>4455.7785000000003</v>
      </c>
      <c r="J151" s="138">
        <f>I151*$J$7+I151</f>
        <v>4796.1999774000005</v>
      </c>
      <c r="K151" s="637">
        <f t="shared" ref="K151:K153" si="40">J151*$K$7+J151</f>
        <v>5107.9529759310008</v>
      </c>
      <c r="L151" s="637">
        <f t="shared" ref="L151:L153" si="41">K151*$L$7+K151</f>
        <v>5409.3222015109295</v>
      </c>
      <c r="M151" s="637">
        <f t="shared" ref="M151:M153" si="42">L151*$M$7+L151</f>
        <v>5723.0628891985634</v>
      </c>
    </row>
    <row r="152" spans="1:13" ht="19.899999999999999" customHeight="1" x14ac:dyDescent="0.2">
      <c r="A152" s="636">
        <v>2.2999999999999998</v>
      </c>
      <c r="B152" s="323" t="s">
        <v>714</v>
      </c>
      <c r="C152" s="265">
        <v>7453</v>
      </c>
      <c r="D152" s="136">
        <f>ROUND(C152*1.2,2)</f>
        <v>8943.6</v>
      </c>
      <c r="E152" s="137">
        <f>ROUND(D152*1.11,1)</f>
        <v>9927.4</v>
      </c>
      <c r="F152" s="137">
        <v>11154.4</v>
      </c>
      <c r="G152" s="137">
        <v>13623.17</v>
      </c>
      <c r="H152" s="137">
        <v>15351.95</v>
      </c>
      <c r="I152" s="681">
        <f>H152*$I$7+H152</f>
        <v>17654.7425</v>
      </c>
      <c r="J152" s="138">
        <f>I152*$J$7+I152</f>
        <v>19003.564827000002</v>
      </c>
      <c r="K152" s="637">
        <f t="shared" si="40"/>
        <v>20238.796540755004</v>
      </c>
      <c r="L152" s="637">
        <f t="shared" si="41"/>
        <v>21432.885536659549</v>
      </c>
      <c r="M152" s="637">
        <f t="shared" si="42"/>
        <v>22675.992897785804</v>
      </c>
    </row>
    <row r="153" spans="1:13" ht="19.899999999999999" customHeight="1" x14ac:dyDescent="0.2">
      <c r="A153" s="636">
        <v>2.4</v>
      </c>
      <c r="B153" s="323" t="s">
        <v>715</v>
      </c>
      <c r="C153" s="265">
        <v>7453</v>
      </c>
      <c r="D153" s="136">
        <f>ROUND(C153*1.2,2)</f>
        <v>8943.6</v>
      </c>
      <c r="E153" s="137">
        <f>ROUND(D153*1.11,1)</f>
        <v>9927.4</v>
      </c>
      <c r="F153" s="137">
        <v>11154.4</v>
      </c>
      <c r="G153" s="137">
        <v>13623.17</v>
      </c>
      <c r="H153" s="137">
        <v>15351.95</v>
      </c>
      <c r="I153" s="681">
        <f>H153*$I$7+H153</f>
        <v>17654.7425</v>
      </c>
      <c r="J153" s="138">
        <f>I153*$J$7+I153</f>
        <v>19003.564827000002</v>
      </c>
      <c r="K153" s="637">
        <f t="shared" si="40"/>
        <v>20238.796540755004</v>
      </c>
      <c r="L153" s="637">
        <f t="shared" si="41"/>
        <v>21432.885536659549</v>
      </c>
      <c r="M153" s="637">
        <f t="shared" si="42"/>
        <v>22675.992897785804</v>
      </c>
    </row>
    <row r="154" spans="1:13" ht="19.899999999999999" customHeight="1" x14ac:dyDescent="0.2">
      <c r="A154" s="659">
        <v>3</v>
      </c>
      <c r="B154" s="323" t="s">
        <v>700</v>
      </c>
      <c r="C154" s="265"/>
      <c r="D154" s="136"/>
      <c r="E154" s="56"/>
      <c r="F154" s="137"/>
      <c r="G154" s="56"/>
      <c r="H154" s="137"/>
      <c r="I154" s="681"/>
      <c r="J154" s="138"/>
      <c r="K154" s="637"/>
      <c r="L154" s="637"/>
      <c r="M154" s="637"/>
    </row>
    <row r="155" spans="1:13" ht="19.899999999999999" customHeight="1" x14ac:dyDescent="0.2">
      <c r="A155" s="636">
        <v>3.1</v>
      </c>
      <c r="B155" s="323" t="s">
        <v>716</v>
      </c>
      <c r="C155" s="265">
        <v>1881</v>
      </c>
      <c r="D155" s="136">
        <f>ROUND(C155*1.2,2)</f>
        <v>2257.1999999999998</v>
      </c>
      <c r="E155" s="137">
        <f>ROUND(D155*1.11,1)</f>
        <v>2505.5</v>
      </c>
      <c r="F155" s="137">
        <v>2815.2</v>
      </c>
      <c r="G155" s="137">
        <v>3438.27</v>
      </c>
      <c r="H155" s="137">
        <v>3874.59</v>
      </c>
      <c r="I155" s="681">
        <f>H155*$I$7+H155</f>
        <v>4455.7785000000003</v>
      </c>
      <c r="J155" s="138">
        <f>I155*$J$7+I155</f>
        <v>4796.1999774000005</v>
      </c>
      <c r="K155" s="637">
        <f t="shared" ref="K155:K159" si="43">J155*$K$7+J155</f>
        <v>5107.9529759310008</v>
      </c>
      <c r="L155" s="637">
        <f t="shared" ref="L155:L159" si="44">K155*$L$7+K155</f>
        <v>5409.3222015109295</v>
      </c>
      <c r="M155" s="637">
        <f t="shared" ref="M155:M159" si="45">L155*$M$7+L155</f>
        <v>5723.0628891985634</v>
      </c>
    </row>
    <row r="156" spans="1:13" ht="19.899999999999999" customHeight="1" x14ac:dyDescent="0.2">
      <c r="A156" s="636">
        <v>3.2</v>
      </c>
      <c r="B156" s="323" t="s">
        <v>717</v>
      </c>
      <c r="C156" s="265">
        <v>143</v>
      </c>
      <c r="D156" s="136">
        <f>ROUND(C156*1.2,2)</f>
        <v>171.6</v>
      </c>
      <c r="E156" s="137">
        <f>ROUND(D156*1.11,1)</f>
        <v>190.5</v>
      </c>
      <c r="F156" s="137">
        <v>214</v>
      </c>
      <c r="G156" s="137">
        <v>261.36</v>
      </c>
      <c r="H156" s="137">
        <v>294.52999999999997</v>
      </c>
      <c r="I156" s="681">
        <f>H156*$I$7+H156</f>
        <v>338.70949999999999</v>
      </c>
      <c r="J156" s="138">
        <f>I156*$J$7+I156</f>
        <v>364.58690580000001</v>
      </c>
      <c r="K156" s="637">
        <f t="shared" si="43"/>
        <v>388.28505467700001</v>
      </c>
      <c r="L156" s="637">
        <f t="shared" si="44"/>
        <v>411.19387290294299</v>
      </c>
      <c r="M156" s="637">
        <f t="shared" si="45"/>
        <v>435.04311753131367</v>
      </c>
    </row>
    <row r="157" spans="1:13" ht="19.899999999999999" customHeight="1" x14ac:dyDescent="0.2">
      <c r="A157" s="636">
        <v>3.3</v>
      </c>
      <c r="B157" s="323" t="s">
        <v>718</v>
      </c>
      <c r="C157" s="265">
        <v>187</v>
      </c>
      <c r="D157" s="136">
        <f>ROUND(C157*1.2,2)</f>
        <v>224.4</v>
      </c>
      <c r="E157" s="137">
        <f>ROUND(D157*1.11,1)</f>
        <v>249.1</v>
      </c>
      <c r="F157" s="137">
        <v>279.89999999999998</v>
      </c>
      <c r="G157" s="137">
        <v>341.88</v>
      </c>
      <c r="H157" s="137">
        <v>385.26</v>
      </c>
      <c r="I157" s="681">
        <f>H157*$I$7+H157</f>
        <v>443.04899999999998</v>
      </c>
      <c r="J157" s="138">
        <f>I157*$J$7+I157</f>
        <v>476.89794359999996</v>
      </c>
      <c r="K157" s="637">
        <f t="shared" si="43"/>
        <v>507.89630993399999</v>
      </c>
      <c r="L157" s="637">
        <f t="shared" si="44"/>
        <v>537.86219222010595</v>
      </c>
      <c r="M157" s="637">
        <f t="shared" si="45"/>
        <v>569.05819936887212</v>
      </c>
    </row>
    <row r="158" spans="1:13" ht="19.899999999999999" customHeight="1" x14ac:dyDescent="0.2">
      <c r="A158" s="636"/>
      <c r="B158" s="275" t="s">
        <v>568</v>
      </c>
      <c r="C158" s="265"/>
      <c r="D158" s="136"/>
      <c r="E158" s="56"/>
      <c r="F158" s="137">
        <v>279.89999999999998</v>
      </c>
      <c r="G158" s="137">
        <v>341.88</v>
      </c>
      <c r="H158" s="137">
        <v>385.26</v>
      </c>
      <c r="I158" s="681">
        <f>H158*$I$7+H158</f>
        <v>443.04899999999998</v>
      </c>
      <c r="J158" s="138">
        <f>I158*$J$7+I158</f>
        <v>476.89794359999996</v>
      </c>
      <c r="K158" s="637">
        <f t="shared" si="43"/>
        <v>507.89630993399999</v>
      </c>
      <c r="L158" s="637">
        <f t="shared" si="44"/>
        <v>537.86219222010595</v>
      </c>
      <c r="M158" s="637">
        <f t="shared" si="45"/>
        <v>569.05819936887212</v>
      </c>
    </row>
    <row r="159" spans="1:13" ht="30.75" customHeight="1" x14ac:dyDescent="0.2">
      <c r="A159" s="636">
        <v>3.4</v>
      </c>
      <c r="B159" s="323" t="s">
        <v>719</v>
      </c>
      <c r="C159" s="265">
        <v>187</v>
      </c>
      <c r="D159" s="136">
        <f>ROUND(C159*1.2,2)</f>
        <v>224.4</v>
      </c>
      <c r="E159" s="137">
        <f>ROUND(D159*1.11,1)</f>
        <v>249.1</v>
      </c>
      <c r="F159" s="137">
        <v>279.89999999999998</v>
      </c>
      <c r="G159" s="137">
        <v>341.88</v>
      </c>
      <c r="H159" s="137">
        <v>385.26</v>
      </c>
      <c r="I159" s="681">
        <f>H159*$I$7+H159</f>
        <v>443.04899999999998</v>
      </c>
      <c r="J159" s="138">
        <f>I159*$J$7+I159</f>
        <v>476.89794359999996</v>
      </c>
      <c r="K159" s="637">
        <f t="shared" si="43"/>
        <v>507.89630993399999</v>
      </c>
      <c r="L159" s="637">
        <f t="shared" si="44"/>
        <v>537.86219222010595</v>
      </c>
      <c r="M159" s="637">
        <f t="shared" si="45"/>
        <v>569.05819936887212</v>
      </c>
    </row>
    <row r="160" spans="1:13" ht="19.899999999999999" customHeight="1" x14ac:dyDescent="0.2">
      <c r="A160" s="636"/>
      <c r="B160" s="275" t="s">
        <v>695</v>
      </c>
      <c r="C160" s="265"/>
      <c r="D160" s="136"/>
      <c r="E160" s="56"/>
      <c r="F160" s="137"/>
      <c r="G160" s="56"/>
      <c r="H160" s="137"/>
      <c r="I160" s="681"/>
      <c r="J160" s="138"/>
      <c r="K160" s="637"/>
      <c r="L160" s="637"/>
      <c r="M160" s="637"/>
    </row>
    <row r="161" spans="1:13" ht="31.5" customHeight="1" x14ac:dyDescent="0.2">
      <c r="A161" s="636">
        <v>3.5</v>
      </c>
      <c r="B161" s="323" t="s">
        <v>720</v>
      </c>
      <c r="C161" s="265">
        <v>187</v>
      </c>
      <c r="D161" s="136">
        <f>ROUND(C161*1.2,2)</f>
        <v>224.4</v>
      </c>
      <c r="E161" s="137">
        <f>ROUND(D161*1.11,1)</f>
        <v>249.1</v>
      </c>
      <c r="F161" s="137">
        <v>279.89999999999998</v>
      </c>
      <c r="G161" s="137">
        <v>341.88</v>
      </c>
      <c r="H161" s="137">
        <v>385.26</v>
      </c>
      <c r="I161" s="681">
        <f>H161*$I$7+H161</f>
        <v>443.04899999999998</v>
      </c>
      <c r="J161" s="138">
        <f>I161*$J$7+I161</f>
        <v>476.89794359999996</v>
      </c>
      <c r="K161" s="637">
        <f>J161*$K$7+J161</f>
        <v>507.89630993399999</v>
      </c>
      <c r="L161" s="637">
        <f>K161*$L$7+K161</f>
        <v>537.86219222010595</v>
      </c>
      <c r="M161" s="637">
        <f>L161*$M$7+L161</f>
        <v>569.05819936887212</v>
      </c>
    </row>
    <row r="162" spans="1:13" ht="19.899999999999999" customHeight="1" thickBot="1" x14ac:dyDescent="0.25">
      <c r="A162" s="636"/>
      <c r="B162" s="275" t="s">
        <v>712</v>
      </c>
      <c r="C162" s="265"/>
      <c r="D162" s="136"/>
      <c r="E162" s="56"/>
      <c r="F162" s="137"/>
      <c r="G162" s="56"/>
      <c r="H162" s="56"/>
      <c r="I162" s="687"/>
      <c r="J162" s="275"/>
      <c r="K162" s="655"/>
      <c r="L162" s="655"/>
      <c r="M162" s="655"/>
    </row>
    <row r="163" spans="1:13" ht="19.899999999999999" hidden="1" customHeight="1" x14ac:dyDescent="0.2">
      <c r="A163" s="636"/>
      <c r="B163" s="275" t="s">
        <v>695</v>
      </c>
      <c r="C163" s="265"/>
      <c r="D163" s="136"/>
      <c r="E163" s="56"/>
      <c r="F163" s="137"/>
      <c r="G163" s="56"/>
      <c r="H163" s="56"/>
      <c r="I163" s="687"/>
      <c r="J163" s="275"/>
      <c r="K163" s="655"/>
      <c r="L163" s="655"/>
      <c r="M163" s="655"/>
    </row>
    <row r="164" spans="1:13" ht="19.899999999999999" hidden="1" customHeight="1" thickBot="1" x14ac:dyDescent="0.25">
      <c r="A164" s="643"/>
      <c r="B164" s="355"/>
      <c r="C164" s="265"/>
      <c r="D164" s="136"/>
      <c r="E164" s="56"/>
      <c r="F164" s="137"/>
      <c r="G164" s="56"/>
      <c r="H164" s="56"/>
      <c r="I164" s="687"/>
      <c r="J164" s="275"/>
      <c r="K164" s="655"/>
      <c r="L164" s="655"/>
      <c r="M164" s="655"/>
    </row>
    <row r="165" spans="1:13" ht="19.899999999999999" customHeight="1" x14ac:dyDescent="0.2">
      <c r="A165" s="634"/>
      <c r="B165" s="326" t="s">
        <v>711</v>
      </c>
      <c r="C165" s="147"/>
      <c r="D165" s="136"/>
      <c r="E165" s="56"/>
      <c r="F165" s="136"/>
      <c r="G165" s="56"/>
      <c r="H165" s="56"/>
      <c r="I165" s="687"/>
      <c r="J165" s="275"/>
      <c r="K165" s="655"/>
      <c r="L165" s="655"/>
      <c r="M165" s="655"/>
    </row>
    <row r="166" spans="1:13" ht="19.899999999999999" customHeight="1" x14ac:dyDescent="0.2">
      <c r="A166" s="636"/>
      <c r="B166" s="275"/>
      <c r="C166" s="147"/>
      <c r="D166" s="136"/>
      <c r="E166" s="56"/>
      <c r="F166" s="136"/>
      <c r="G166" s="56"/>
      <c r="H166" s="56"/>
      <c r="I166" s="687"/>
      <c r="J166" s="275"/>
      <c r="K166" s="655"/>
      <c r="L166" s="655"/>
      <c r="M166" s="655"/>
    </row>
    <row r="167" spans="1:13" ht="54.75" customHeight="1" x14ac:dyDescent="0.2">
      <c r="A167" s="659">
        <v>4</v>
      </c>
      <c r="B167" s="323" t="s">
        <v>696</v>
      </c>
      <c r="C167" s="142"/>
      <c r="D167" s="152"/>
      <c r="E167" s="56"/>
      <c r="F167" s="56"/>
      <c r="G167" s="56"/>
      <c r="H167" s="56"/>
      <c r="I167" s="447" t="s">
        <v>600</v>
      </c>
      <c r="J167" s="394" t="s">
        <v>600</v>
      </c>
      <c r="K167" s="660" t="s">
        <v>600</v>
      </c>
      <c r="L167" s="660" t="s">
        <v>600</v>
      </c>
      <c r="M167" s="660" t="s">
        <v>600</v>
      </c>
    </row>
    <row r="168" spans="1:13" ht="19.899999999999999" customHeight="1" x14ac:dyDescent="0.2">
      <c r="A168" s="636"/>
      <c r="B168" s="323" t="s">
        <v>579</v>
      </c>
      <c r="C168" s="142"/>
      <c r="D168" s="152"/>
      <c r="E168" s="56"/>
      <c r="F168" s="56"/>
      <c r="G168" s="56"/>
      <c r="H168" s="56"/>
      <c r="I168" s="687"/>
      <c r="J168" s="275"/>
      <c r="K168" s="655"/>
      <c r="L168" s="655"/>
      <c r="M168" s="655"/>
    </row>
    <row r="169" spans="1:13" ht="50.25" customHeight="1" x14ac:dyDescent="0.2">
      <c r="A169" s="636">
        <v>4.0999999999999996</v>
      </c>
      <c r="B169" s="323" t="s">
        <v>697</v>
      </c>
      <c r="C169" s="356" t="s">
        <v>199</v>
      </c>
      <c r="D169" s="256" t="s">
        <v>199</v>
      </c>
      <c r="E169" s="256" t="s">
        <v>199</v>
      </c>
      <c r="F169" s="256" t="s">
        <v>199</v>
      </c>
      <c r="G169" s="256" t="s">
        <v>600</v>
      </c>
      <c r="H169" s="256" t="s">
        <v>600</v>
      </c>
      <c r="I169" s="447" t="s">
        <v>600</v>
      </c>
      <c r="J169" s="394" t="s">
        <v>600</v>
      </c>
      <c r="K169" s="660" t="s">
        <v>600</v>
      </c>
      <c r="L169" s="660" t="s">
        <v>600</v>
      </c>
      <c r="M169" s="660" t="s">
        <v>600</v>
      </c>
    </row>
    <row r="170" spans="1:13" ht="48.75" customHeight="1" x14ac:dyDescent="0.2">
      <c r="A170" s="636">
        <v>4.2</v>
      </c>
      <c r="B170" s="357" t="s">
        <v>698</v>
      </c>
      <c r="C170" s="142"/>
      <c r="D170" s="152"/>
      <c r="E170" s="56"/>
      <c r="F170" s="56"/>
      <c r="G170" s="56"/>
      <c r="H170" s="56"/>
      <c r="I170" s="447" t="s">
        <v>600</v>
      </c>
      <c r="J170" s="394" t="s">
        <v>600</v>
      </c>
      <c r="K170" s="660" t="s">
        <v>600</v>
      </c>
      <c r="L170" s="660" t="s">
        <v>600</v>
      </c>
      <c r="M170" s="660" t="s">
        <v>600</v>
      </c>
    </row>
    <row r="171" spans="1:13" x14ac:dyDescent="0.2">
      <c r="A171" s="636"/>
      <c r="B171" s="323" t="s">
        <v>578</v>
      </c>
      <c r="C171" s="142"/>
      <c r="D171" s="152"/>
      <c r="E171" s="56"/>
      <c r="F171" s="56"/>
      <c r="G171" s="56"/>
      <c r="H171" s="56"/>
      <c r="I171" s="687"/>
      <c r="J171" s="275"/>
      <c r="K171" s="655"/>
      <c r="L171" s="655"/>
      <c r="M171" s="655"/>
    </row>
    <row r="172" spans="1:13" ht="46.5" customHeight="1" x14ac:dyDescent="0.2">
      <c r="A172" s="636">
        <v>4.3</v>
      </c>
      <c r="B172" s="323" t="s">
        <v>699</v>
      </c>
      <c r="C172" s="142"/>
      <c r="D172" s="152"/>
      <c r="E172" s="56"/>
      <c r="F172" s="56"/>
      <c r="G172" s="56"/>
      <c r="H172" s="56"/>
      <c r="I172" s="447" t="s">
        <v>600</v>
      </c>
      <c r="J172" s="394" t="s">
        <v>600</v>
      </c>
      <c r="K172" s="660" t="s">
        <v>600</v>
      </c>
      <c r="L172" s="660" t="s">
        <v>600</v>
      </c>
      <c r="M172" s="660" t="s">
        <v>600</v>
      </c>
    </row>
    <row r="173" spans="1:13" ht="15.75" thickBot="1" x14ac:dyDescent="0.25">
      <c r="A173" s="643"/>
      <c r="B173" s="327"/>
      <c r="C173" s="266"/>
      <c r="D173" s="64"/>
      <c r="E173" s="64"/>
      <c r="F173" s="64"/>
      <c r="G173" s="64"/>
      <c r="H173" s="64"/>
      <c r="I173" s="684"/>
      <c r="J173" s="355"/>
      <c r="K173" s="661"/>
      <c r="L173" s="661"/>
      <c r="M173" s="661"/>
    </row>
    <row r="174" spans="1:13" x14ac:dyDescent="0.2">
      <c r="A174" s="636"/>
      <c r="B174" s="358" t="s">
        <v>256</v>
      </c>
      <c r="C174" s="260"/>
      <c r="D174" s="351"/>
      <c r="E174" s="351"/>
      <c r="F174" s="351"/>
      <c r="G174" s="351"/>
      <c r="H174" s="351"/>
      <c r="I174" s="688"/>
      <c r="J174" s="189"/>
      <c r="K174" s="654"/>
      <c r="L174" s="654"/>
      <c r="M174" s="654"/>
    </row>
    <row r="175" spans="1:13" ht="19.899999999999999" customHeight="1" thickBot="1" x14ac:dyDescent="0.25">
      <c r="A175" s="636"/>
      <c r="B175" s="71"/>
      <c r="C175" s="260"/>
      <c r="D175" s="165"/>
      <c r="E175" s="72"/>
      <c r="F175" s="72"/>
      <c r="G175" s="351"/>
      <c r="H175" s="351"/>
      <c r="I175" s="688"/>
      <c r="J175" s="189"/>
      <c r="K175" s="654"/>
      <c r="L175" s="654"/>
      <c r="M175" s="654"/>
    </row>
    <row r="176" spans="1:13" ht="39.6" customHeight="1" x14ac:dyDescent="0.2">
      <c r="A176" s="634"/>
      <c r="B176" s="789" t="s">
        <v>238</v>
      </c>
      <c r="C176" s="58" t="s">
        <v>237</v>
      </c>
      <c r="D176" s="58" t="s">
        <v>237</v>
      </c>
      <c r="E176" s="58" t="s">
        <v>237</v>
      </c>
      <c r="F176" s="278" t="s">
        <v>237</v>
      </c>
      <c r="G176" s="278" t="s">
        <v>237</v>
      </c>
      <c r="H176" s="278" t="s">
        <v>237</v>
      </c>
      <c r="I176" s="686" t="s">
        <v>237</v>
      </c>
      <c r="J176" s="58" t="s">
        <v>237</v>
      </c>
      <c r="K176" s="58" t="s">
        <v>802</v>
      </c>
      <c r="L176" s="58" t="s">
        <v>802</v>
      </c>
      <c r="M176" s="58" t="s">
        <v>802</v>
      </c>
    </row>
    <row r="177" spans="1:13" ht="19.899999999999999" customHeight="1" x14ac:dyDescent="0.2">
      <c r="A177" s="636"/>
      <c r="B177" s="790"/>
      <c r="C177" s="173" t="s">
        <v>218</v>
      </c>
      <c r="D177" s="173" t="s">
        <v>558</v>
      </c>
      <c r="E177" s="359" t="s">
        <v>559</v>
      </c>
      <c r="F177" s="130" t="s">
        <v>555</v>
      </c>
      <c r="G177" s="130" t="s">
        <v>556</v>
      </c>
      <c r="H177" s="130" t="s">
        <v>570</v>
      </c>
      <c r="I177" s="676" t="s">
        <v>599</v>
      </c>
      <c r="J177" s="75" t="s">
        <v>761</v>
      </c>
      <c r="K177" s="75" t="s">
        <v>780</v>
      </c>
      <c r="L177" s="75" t="s">
        <v>808</v>
      </c>
      <c r="M177" s="75" t="s">
        <v>921</v>
      </c>
    </row>
    <row r="178" spans="1:13" ht="15.75" thickBot="1" x14ac:dyDescent="0.25">
      <c r="A178" s="643"/>
      <c r="B178" s="791"/>
      <c r="C178" s="158">
        <v>0.1</v>
      </c>
      <c r="D178" s="60">
        <v>0.2</v>
      </c>
      <c r="E178" s="60">
        <v>0.11</v>
      </c>
      <c r="F178" s="60">
        <v>0.06</v>
      </c>
      <c r="G178" s="60">
        <v>0.1</v>
      </c>
      <c r="H178" s="280" t="s">
        <v>560</v>
      </c>
      <c r="I178" s="677"/>
      <c r="J178" s="128" t="s">
        <v>220</v>
      </c>
      <c r="K178" s="128" t="s">
        <v>220</v>
      </c>
      <c r="L178" s="128" t="s">
        <v>220</v>
      </c>
      <c r="M178" s="128" t="s">
        <v>220</v>
      </c>
    </row>
    <row r="179" spans="1:13" ht="26.25" customHeight="1" x14ac:dyDescent="0.2">
      <c r="A179" s="634"/>
      <c r="B179" s="360" t="s">
        <v>372</v>
      </c>
      <c r="C179" s="361"/>
      <c r="D179" s="361"/>
      <c r="E179" s="261"/>
      <c r="F179" s="261"/>
      <c r="G179" s="66"/>
      <c r="H179" s="409" t="s">
        <v>220</v>
      </c>
      <c r="I179" s="731">
        <v>0.15</v>
      </c>
      <c r="J179" s="726">
        <v>7.6399999999999996E-2</v>
      </c>
      <c r="K179" s="633">
        <v>6.5000000000000002E-2</v>
      </c>
      <c r="L179" s="633">
        <v>5.8999999999999997E-2</v>
      </c>
      <c r="M179" s="633">
        <v>5.8000000000000003E-2</v>
      </c>
    </row>
    <row r="180" spans="1:13" ht="39.75" customHeight="1" x14ac:dyDescent="0.2">
      <c r="A180" s="636"/>
      <c r="B180" s="323" t="s">
        <v>539</v>
      </c>
      <c r="C180" s="362"/>
      <c r="D180" s="362"/>
      <c r="E180" s="136"/>
      <c r="F180" s="137">
        <v>215.2</v>
      </c>
      <c r="G180" s="137">
        <v>262.79000000000002</v>
      </c>
      <c r="H180" s="137">
        <v>296.14</v>
      </c>
      <c r="I180" s="681">
        <f t="shared" ref="I180:I187" si="46">H180*$I$7+H180</f>
        <v>340.56099999999998</v>
      </c>
      <c r="J180" s="138">
        <f t="shared" ref="J180:J187" si="47">I180*$J$7+I180</f>
        <v>366.57986039999997</v>
      </c>
      <c r="K180" s="637">
        <f t="shared" ref="K180:K187" si="48">J180*$K$7+J180</f>
        <v>390.40755132599998</v>
      </c>
      <c r="L180" s="637">
        <f t="shared" ref="L180:L187" si="49">K180*$L$7+K180</f>
        <v>413.44159685423398</v>
      </c>
      <c r="M180" s="637">
        <f t="shared" ref="M180:M187" si="50">L180*$M$7+L180</f>
        <v>437.42120947177955</v>
      </c>
    </row>
    <row r="181" spans="1:13" ht="26.25" customHeight="1" x14ac:dyDescent="0.2">
      <c r="A181" s="636"/>
      <c r="B181" s="364" t="s">
        <v>807</v>
      </c>
      <c r="C181" s="362"/>
      <c r="D181" s="362"/>
      <c r="E181" s="136"/>
      <c r="F181" s="137">
        <v>530</v>
      </c>
      <c r="G181" s="137">
        <v>647.35</v>
      </c>
      <c r="H181" s="137">
        <v>729.5</v>
      </c>
      <c r="I181" s="732">
        <v>300</v>
      </c>
      <c r="J181" s="138">
        <f t="shared" si="47"/>
        <v>322.92</v>
      </c>
      <c r="K181" s="637">
        <f t="shared" si="48"/>
        <v>343.90980000000002</v>
      </c>
      <c r="L181" s="637">
        <f t="shared" si="49"/>
        <v>364.20047820000002</v>
      </c>
      <c r="M181" s="637">
        <f t="shared" si="50"/>
        <v>385.32410593560002</v>
      </c>
    </row>
    <row r="182" spans="1:13" ht="26.25" customHeight="1" x14ac:dyDescent="0.2">
      <c r="A182" s="636"/>
      <c r="B182" s="275" t="s">
        <v>413</v>
      </c>
      <c r="C182" s="362"/>
      <c r="D182" s="362"/>
      <c r="E182" s="136"/>
      <c r="F182" s="137">
        <v>215.2</v>
      </c>
      <c r="G182" s="137">
        <v>262.79000000000002</v>
      </c>
      <c r="H182" s="137">
        <v>296.14</v>
      </c>
      <c r="I182" s="681">
        <f t="shared" si="46"/>
        <v>340.56099999999998</v>
      </c>
      <c r="J182" s="138">
        <f t="shared" si="47"/>
        <v>366.57986039999997</v>
      </c>
      <c r="K182" s="637">
        <f t="shared" si="48"/>
        <v>390.40755132599998</v>
      </c>
      <c r="L182" s="637">
        <f t="shared" si="49"/>
        <v>413.44159685423398</v>
      </c>
      <c r="M182" s="637">
        <f t="shared" si="50"/>
        <v>437.42120947177955</v>
      </c>
    </row>
    <row r="183" spans="1:13" ht="26.25" customHeight="1" x14ac:dyDescent="0.2">
      <c r="A183" s="636"/>
      <c r="B183" s="275" t="s">
        <v>376</v>
      </c>
      <c r="C183" s="362"/>
      <c r="D183" s="362"/>
      <c r="E183" s="136"/>
      <c r="F183" s="137">
        <v>72.099999999999994</v>
      </c>
      <c r="G183" s="137">
        <v>88.11</v>
      </c>
      <c r="H183" s="137">
        <v>99.29</v>
      </c>
      <c r="I183" s="681">
        <f t="shared" si="46"/>
        <v>114.18350000000001</v>
      </c>
      <c r="J183" s="138">
        <f t="shared" si="47"/>
        <v>122.90711940000001</v>
      </c>
      <c r="K183" s="637">
        <f t="shared" si="48"/>
        <v>130.89608216100001</v>
      </c>
      <c r="L183" s="637">
        <f t="shared" si="49"/>
        <v>138.61895100849901</v>
      </c>
      <c r="M183" s="637">
        <f t="shared" si="50"/>
        <v>146.65885016699195</v>
      </c>
    </row>
    <row r="184" spans="1:13" ht="26.25" customHeight="1" x14ac:dyDescent="0.2">
      <c r="A184" s="636"/>
      <c r="B184" s="275" t="s">
        <v>377</v>
      </c>
      <c r="C184" s="362"/>
      <c r="D184" s="362"/>
      <c r="E184" s="136"/>
      <c r="F184" s="137">
        <v>245.9</v>
      </c>
      <c r="G184" s="137">
        <v>300.3</v>
      </c>
      <c r="H184" s="137">
        <v>338.41</v>
      </c>
      <c r="I184" s="681">
        <f t="shared" si="46"/>
        <v>389.17150000000004</v>
      </c>
      <c r="J184" s="138">
        <f t="shared" si="47"/>
        <v>418.90420260000002</v>
      </c>
      <c r="K184" s="637">
        <f t="shared" si="48"/>
        <v>446.13297576900004</v>
      </c>
      <c r="L184" s="637">
        <f t="shared" si="49"/>
        <v>472.45482133937105</v>
      </c>
      <c r="M184" s="637">
        <f t="shared" si="50"/>
        <v>499.85720097705456</v>
      </c>
    </row>
    <row r="185" spans="1:13" ht="26.25" customHeight="1" x14ac:dyDescent="0.2">
      <c r="A185" s="636"/>
      <c r="B185" s="275" t="s">
        <v>378</v>
      </c>
      <c r="C185" s="362"/>
      <c r="D185" s="362"/>
      <c r="E185" s="136"/>
      <c r="F185" s="137">
        <v>245.9</v>
      </c>
      <c r="G185" s="137">
        <v>300.3</v>
      </c>
      <c r="H185" s="137">
        <v>338.41</v>
      </c>
      <c r="I185" s="681">
        <f t="shared" si="46"/>
        <v>389.17150000000004</v>
      </c>
      <c r="J185" s="138">
        <f t="shared" si="47"/>
        <v>418.90420260000002</v>
      </c>
      <c r="K185" s="637">
        <f t="shared" si="48"/>
        <v>446.13297576900004</v>
      </c>
      <c r="L185" s="637">
        <f t="shared" si="49"/>
        <v>472.45482133937105</v>
      </c>
      <c r="M185" s="637">
        <f t="shared" si="50"/>
        <v>499.85720097705456</v>
      </c>
    </row>
    <row r="186" spans="1:13" ht="26.25" customHeight="1" x14ac:dyDescent="0.2">
      <c r="A186" s="636"/>
      <c r="B186" s="275" t="s">
        <v>540</v>
      </c>
      <c r="C186" s="362"/>
      <c r="D186" s="362"/>
      <c r="E186" s="136"/>
      <c r="F186" s="137">
        <v>245.9</v>
      </c>
      <c r="G186" s="137">
        <v>300.3</v>
      </c>
      <c r="H186" s="137">
        <v>338.41</v>
      </c>
      <c r="I186" s="681">
        <f t="shared" si="46"/>
        <v>389.17150000000004</v>
      </c>
      <c r="J186" s="138">
        <f t="shared" si="47"/>
        <v>418.90420260000002</v>
      </c>
      <c r="K186" s="637">
        <f t="shared" si="48"/>
        <v>446.13297576900004</v>
      </c>
      <c r="L186" s="637">
        <f t="shared" si="49"/>
        <v>472.45482133937105</v>
      </c>
      <c r="M186" s="637">
        <f t="shared" si="50"/>
        <v>499.85720097705456</v>
      </c>
    </row>
    <row r="187" spans="1:13" ht="26.25" customHeight="1" x14ac:dyDescent="0.2">
      <c r="A187" s="636"/>
      <c r="B187" s="275" t="s">
        <v>379</v>
      </c>
      <c r="C187" s="362"/>
      <c r="D187" s="362"/>
      <c r="E187" s="136"/>
      <c r="F187" s="137">
        <v>306.3</v>
      </c>
      <c r="G187" s="137">
        <v>374.11</v>
      </c>
      <c r="H187" s="137">
        <v>421.58</v>
      </c>
      <c r="I187" s="681">
        <f t="shared" si="46"/>
        <v>484.81700000000001</v>
      </c>
      <c r="J187" s="138">
        <f t="shared" si="47"/>
        <v>521.85701879999999</v>
      </c>
      <c r="K187" s="637">
        <f t="shared" si="48"/>
        <v>555.77772502200003</v>
      </c>
      <c r="L187" s="637">
        <f t="shared" si="49"/>
        <v>588.56861079829798</v>
      </c>
      <c r="M187" s="637">
        <f t="shared" si="50"/>
        <v>622.70559022459929</v>
      </c>
    </row>
    <row r="188" spans="1:13" ht="26.25" customHeight="1" x14ac:dyDescent="0.2">
      <c r="A188" s="636"/>
      <c r="B188" s="275" t="s">
        <v>380</v>
      </c>
      <c r="C188" s="362"/>
      <c r="D188" s="362"/>
      <c r="E188" s="363"/>
      <c r="F188" s="359" t="s">
        <v>389</v>
      </c>
      <c r="G188" s="359" t="s">
        <v>572</v>
      </c>
      <c r="H188" s="359" t="s">
        <v>389</v>
      </c>
      <c r="I188" s="689" t="s">
        <v>389</v>
      </c>
      <c r="J188" s="395" t="s">
        <v>389</v>
      </c>
      <c r="K188" s="662" t="s">
        <v>389</v>
      </c>
      <c r="L188" s="662" t="s">
        <v>389</v>
      </c>
      <c r="M188" s="662" t="s">
        <v>389</v>
      </c>
    </row>
    <row r="189" spans="1:13" ht="26.25" customHeight="1" x14ac:dyDescent="0.2">
      <c r="A189" s="636"/>
      <c r="B189" s="275" t="s">
        <v>541</v>
      </c>
      <c r="C189" s="362"/>
      <c r="D189" s="362"/>
      <c r="E189" s="165"/>
      <c r="F189" s="137">
        <v>20.5</v>
      </c>
      <c r="G189" s="137">
        <v>25.08</v>
      </c>
      <c r="H189" s="137">
        <v>28.26</v>
      </c>
      <c r="I189" s="681">
        <f t="shared" ref="I189:I198" si="51">H189*$I$7+H189</f>
        <v>32.499000000000002</v>
      </c>
      <c r="J189" s="138">
        <f t="shared" ref="J189:J198" si="52">I189*$J$7+I189</f>
        <v>34.981923600000002</v>
      </c>
      <c r="K189" s="637">
        <f t="shared" ref="K189:K198" si="53">J189*$K$7+J189</f>
        <v>37.255748634</v>
      </c>
      <c r="L189" s="637">
        <f t="shared" ref="L189:L198" si="54">K189*$L$7+K189</f>
        <v>39.453837803406003</v>
      </c>
      <c r="M189" s="637">
        <f t="shared" ref="M189:M198" si="55">L189*$M$7+L189</f>
        <v>41.742160396003548</v>
      </c>
    </row>
    <row r="190" spans="1:13" ht="26.25" customHeight="1" x14ac:dyDescent="0.2">
      <c r="A190" s="636"/>
      <c r="B190" s="275" t="s">
        <v>381</v>
      </c>
      <c r="C190" s="362"/>
      <c r="D190" s="362"/>
      <c r="E190" s="165"/>
      <c r="F190" s="137">
        <v>584.1</v>
      </c>
      <c r="G190" s="137">
        <v>713.35</v>
      </c>
      <c r="H190" s="137">
        <v>803.87</v>
      </c>
      <c r="I190" s="681">
        <f t="shared" si="51"/>
        <v>924.45050000000003</v>
      </c>
      <c r="J190" s="138">
        <f t="shared" si="52"/>
        <v>995.07851820000008</v>
      </c>
      <c r="K190" s="637">
        <f t="shared" si="53"/>
        <v>1059.7586218830002</v>
      </c>
      <c r="L190" s="637">
        <f t="shared" si="54"/>
        <v>1122.2843805740972</v>
      </c>
      <c r="M190" s="637">
        <f t="shared" si="55"/>
        <v>1187.3768746473947</v>
      </c>
    </row>
    <row r="191" spans="1:13" ht="26.25" customHeight="1" x14ac:dyDescent="0.2">
      <c r="A191" s="636"/>
      <c r="B191" s="275" t="s">
        <v>382</v>
      </c>
      <c r="C191" s="362"/>
      <c r="D191" s="362"/>
      <c r="E191" s="165"/>
      <c r="F191" s="137">
        <v>1480.8</v>
      </c>
      <c r="G191" s="137">
        <v>1808.51</v>
      </c>
      <c r="H191" s="137">
        <v>2038.01</v>
      </c>
      <c r="I191" s="681">
        <f t="shared" si="51"/>
        <v>2343.7114999999999</v>
      </c>
      <c r="J191" s="138">
        <f t="shared" si="52"/>
        <v>2522.7710585999998</v>
      </c>
      <c r="K191" s="637">
        <f t="shared" si="53"/>
        <v>2686.7511774089999</v>
      </c>
      <c r="L191" s="637">
        <f t="shared" si="54"/>
        <v>2845.2694968761307</v>
      </c>
      <c r="M191" s="637">
        <f t="shared" si="55"/>
        <v>3010.2951276949461</v>
      </c>
    </row>
    <row r="192" spans="1:13" ht="26.25" customHeight="1" x14ac:dyDescent="0.2">
      <c r="A192" s="636"/>
      <c r="B192" s="275" t="s">
        <v>383</v>
      </c>
      <c r="C192" s="362"/>
      <c r="D192" s="362"/>
      <c r="E192" s="165"/>
      <c r="F192" s="137">
        <v>1486.1</v>
      </c>
      <c r="G192" s="137">
        <v>1815</v>
      </c>
      <c r="H192" s="137">
        <v>2045.32</v>
      </c>
      <c r="I192" s="681">
        <f t="shared" si="51"/>
        <v>2352.1179999999999</v>
      </c>
      <c r="J192" s="138">
        <f t="shared" si="52"/>
        <v>2531.8198152</v>
      </c>
      <c r="K192" s="637">
        <f t="shared" si="53"/>
        <v>2696.3881031880001</v>
      </c>
      <c r="L192" s="637">
        <f t="shared" si="54"/>
        <v>2855.4750012760919</v>
      </c>
      <c r="M192" s="637">
        <f t="shared" si="55"/>
        <v>3021.0925513501052</v>
      </c>
    </row>
    <row r="193" spans="1:13" ht="26.25" customHeight="1" x14ac:dyDescent="0.2">
      <c r="A193" s="636"/>
      <c r="B193" s="275" t="s">
        <v>547</v>
      </c>
      <c r="C193" s="362"/>
      <c r="D193" s="362"/>
      <c r="E193" s="165"/>
      <c r="F193" s="137">
        <v>952.3</v>
      </c>
      <c r="G193" s="137">
        <v>1163.03</v>
      </c>
      <c r="H193" s="137">
        <v>1310.6199999999999</v>
      </c>
      <c r="I193" s="681">
        <f t="shared" si="51"/>
        <v>1507.213</v>
      </c>
      <c r="J193" s="138">
        <f t="shared" si="52"/>
        <v>1622.3640731999999</v>
      </c>
      <c r="K193" s="637">
        <f t="shared" si="53"/>
        <v>1727.817737958</v>
      </c>
      <c r="L193" s="637">
        <f t="shared" si="54"/>
        <v>1829.7589844975219</v>
      </c>
      <c r="M193" s="637">
        <f t="shared" si="55"/>
        <v>1935.885005598378</v>
      </c>
    </row>
    <row r="194" spans="1:13" ht="26.25" customHeight="1" x14ac:dyDescent="0.2">
      <c r="A194" s="636"/>
      <c r="B194" s="275" t="s">
        <v>548</v>
      </c>
      <c r="C194" s="362"/>
      <c r="D194" s="362"/>
      <c r="E194" s="165"/>
      <c r="F194" s="137">
        <v>3062.3</v>
      </c>
      <c r="G194" s="137">
        <v>3740.11</v>
      </c>
      <c r="H194" s="137">
        <v>4214.7299999999996</v>
      </c>
      <c r="I194" s="681">
        <f t="shared" si="51"/>
        <v>4846.9394999999995</v>
      </c>
      <c r="J194" s="138">
        <f t="shared" si="52"/>
        <v>5217.2456777999996</v>
      </c>
      <c r="K194" s="637">
        <f t="shared" si="53"/>
        <v>5556.366646857</v>
      </c>
      <c r="L194" s="637">
        <f t="shared" si="54"/>
        <v>5884.1922790215631</v>
      </c>
      <c r="M194" s="637">
        <f t="shared" si="55"/>
        <v>6225.4754312048135</v>
      </c>
    </row>
    <row r="195" spans="1:13" ht="26.25" customHeight="1" x14ac:dyDescent="0.2">
      <c r="A195" s="636"/>
      <c r="B195" s="275" t="s">
        <v>384</v>
      </c>
      <c r="C195" s="362"/>
      <c r="D195" s="362"/>
      <c r="E195" s="165"/>
      <c r="F195" s="137">
        <v>421.9</v>
      </c>
      <c r="G195" s="137">
        <v>515.24</v>
      </c>
      <c r="H195" s="137">
        <v>580.62</v>
      </c>
      <c r="I195" s="681">
        <f t="shared" si="51"/>
        <v>667.71299999999997</v>
      </c>
      <c r="J195" s="138">
        <f t="shared" si="52"/>
        <v>718.72627319999992</v>
      </c>
      <c r="K195" s="637">
        <f t="shared" si="53"/>
        <v>765.4434809579999</v>
      </c>
      <c r="L195" s="637">
        <f t="shared" si="54"/>
        <v>810.60464633452193</v>
      </c>
      <c r="M195" s="637">
        <f t="shared" si="55"/>
        <v>857.61971582192416</v>
      </c>
    </row>
    <row r="196" spans="1:13" ht="26.25" customHeight="1" x14ac:dyDescent="0.2">
      <c r="A196" s="636"/>
      <c r="B196" s="275" t="s">
        <v>385</v>
      </c>
      <c r="C196" s="362"/>
      <c r="D196" s="362"/>
      <c r="E196" s="165"/>
      <c r="F196" s="137">
        <v>565</v>
      </c>
      <c r="G196" s="137">
        <v>690.03</v>
      </c>
      <c r="H196" s="137">
        <v>777.59</v>
      </c>
      <c r="I196" s="681">
        <f t="shared" si="51"/>
        <v>894.22850000000005</v>
      </c>
      <c r="J196" s="138">
        <f t="shared" si="52"/>
        <v>962.54755740000007</v>
      </c>
      <c r="K196" s="637">
        <f t="shared" si="53"/>
        <v>1025.1131486310001</v>
      </c>
      <c r="L196" s="637">
        <f t="shared" si="54"/>
        <v>1085.5948244002291</v>
      </c>
      <c r="M196" s="637">
        <f t="shared" si="55"/>
        <v>1148.5593242154423</v>
      </c>
    </row>
    <row r="197" spans="1:13" ht="26.25" customHeight="1" x14ac:dyDescent="0.2">
      <c r="A197" s="636"/>
      <c r="B197" s="275" t="s">
        <v>386</v>
      </c>
      <c r="C197" s="362"/>
      <c r="D197" s="362"/>
      <c r="E197" s="165"/>
      <c r="F197" s="137">
        <v>750.5</v>
      </c>
      <c r="G197" s="137">
        <v>916.63</v>
      </c>
      <c r="H197" s="137">
        <v>1032.95</v>
      </c>
      <c r="I197" s="681">
        <f t="shared" si="51"/>
        <v>1187.8924999999999</v>
      </c>
      <c r="J197" s="138">
        <f t="shared" si="52"/>
        <v>1278.647487</v>
      </c>
      <c r="K197" s="637">
        <f t="shared" si="53"/>
        <v>1361.7595736549999</v>
      </c>
      <c r="L197" s="637">
        <f t="shared" si="54"/>
        <v>1442.103388500645</v>
      </c>
      <c r="M197" s="637">
        <f t="shared" si="55"/>
        <v>1525.7453850336824</v>
      </c>
    </row>
    <row r="198" spans="1:13" ht="26.25" customHeight="1" x14ac:dyDescent="0.2">
      <c r="A198" s="636"/>
      <c r="B198" s="275" t="s">
        <v>387</v>
      </c>
      <c r="C198" s="362"/>
      <c r="D198" s="362"/>
      <c r="E198" s="165"/>
      <c r="F198" s="137">
        <v>1138.4000000000001</v>
      </c>
      <c r="G198" s="137">
        <v>1390.4</v>
      </c>
      <c r="H198" s="137">
        <v>1566.84</v>
      </c>
      <c r="I198" s="681">
        <f t="shared" si="51"/>
        <v>1801.866</v>
      </c>
      <c r="J198" s="138">
        <f t="shared" si="52"/>
        <v>1939.5285624000001</v>
      </c>
      <c r="K198" s="637">
        <f t="shared" si="53"/>
        <v>2065.5979189560003</v>
      </c>
      <c r="L198" s="637">
        <f t="shared" si="54"/>
        <v>2187.4681961744045</v>
      </c>
      <c r="M198" s="637">
        <f t="shared" si="55"/>
        <v>2314.3413515525199</v>
      </c>
    </row>
    <row r="199" spans="1:13" ht="26.25" customHeight="1" x14ac:dyDescent="0.2">
      <c r="A199" s="636"/>
      <c r="B199" s="364" t="s">
        <v>388</v>
      </c>
      <c r="C199" s="362"/>
      <c r="D199" s="362"/>
      <c r="E199" s="165"/>
      <c r="F199" s="365" t="s">
        <v>389</v>
      </c>
      <c r="G199" s="359" t="s">
        <v>572</v>
      </c>
      <c r="H199" s="359" t="s">
        <v>389</v>
      </c>
      <c r="I199" s="689" t="s">
        <v>389</v>
      </c>
      <c r="J199" s="395" t="s">
        <v>389</v>
      </c>
      <c r="K199" s="662" t="s">
        <v>389</v>
      </c>
      <c r="L199" s="662" t="s">
        <v>389</v>
      </c>
      <c r="M199" s="662" t="s">
        <v>389</v>
      </c>
    </row>
    <row r="200" spans="1:13" ht="49.5" customHeight="1" x14ac:dyDescent="0.2">
      <c r="A200" s="636"/>
      <c r="B200" s="366" t="s">
        <v>390</v>
      </c>
      <c r="C200" s="362"/>
      <c r="D200" s="396"/>
      <c r="E200" s="136"/>
      <c r="F200" s="137">
        <v>112.4</v>
      </c>
      <c r="G200" s="137">
        <v>137.28</v>
      </c>
      <c r="H200" s="137">
        <v>154.69999999999999</v>
      </c>
      <c r="I200" s="681">
        <f>H200*$I$7+H200</f>
        <v>177.90499999999997</v>
      </c>
      <c r="J200" s="138">
        <f>I200*$J$7+I200</f>
        <v>191.49694199999996</v>
      </c>
      <c r="K200" s="637">
        <f>J200*$K$7+J200</f>
        <v>203.94424322999996</v>
      </c>
      <c r="L200" s="637">
        <f>K200*$L$7+K200</f>
        <v>215.97695358056995</v>
      </c>
      <c r="M200" s="637">
        <f>L200*$M$7+L200</f>
        <v>228.50361688824302</v>
      </c>
    </row>
    <row r="201" spans="1:13" ht="26.25" customHeight="1" x14ac:dyDescent="0.2">
      <c r="A201" s="636"/>
      <c r="B201" s="275"/>
      <c r="C201" s="362"/>
      <c r="D201" s="362"/>
      <c r="E201" s="136"/>
      <c r="F201" s="137"/>
      <c r="G201" s="56"/>
      <c r="H201" s="56"/>
      <c r="I201" s="687"/>
      <c r="J201" s="275"/>
      <c r="K201" s="655"/>
      <c r="L201" s="655"/>
      <c r="M201" s="655"/>
    </row>
    <row r="202" spans="1:13" ht="26.25" customHeight="1" x14ac:dyDescent="0.2">
      <c r="A202" s="636"/>
      <c r="B202" s="340" t="s">
        <v>391</v>
      </c>
      <c r="C202" s="362"/>
      <c r="D202" s="362"/>
      <c r="E202" s="136"/>
      <c r="F202" s="137"/>
      <c r="G202" s="56"/>
      <c r="H202" s="56"/>
      <c r="I202" s="687"/>
      <c r="J202" s="275"/>
      <c r="K202" s="655"/>
      <c r="L202" s="655"/>
      <c r="M202" s="655"/>
    </row>
    <row r="203" spans="1:13" ht="26.25" customHeight="1" x14ac:dyDescent="0.2">
      <c r="A203" s="636"/>
      <c r="B203" s="323" t="s">
        <v>392</v>
      </c>
      <c r="C203" s="362"/>
      <c r="D203" s="362"/>
      <c r="E203" s="136"/>
      <c r="F203" s="359" t="s">
        <v>333</v>
      </c>
      <c r="G203" s="359" t="s">
        <v>333</v>
      </c>
      <c r="H203" s="359" t="s">
        <v>333</v>
      </c>
      <c r="I203" s="689" t="s">
        <v>333</v>
      </c>
      <c r="J203" s="395" t="s">
        <v>333</v>
      </c>
      <c r="K203" s="662" t="s">
        <v>333</v>
      </c>
      <c r="L203" s="662" t="s">
        <v>333</v>
      </c>
      <c r="M203" s="662" t="s">
        <v>333</v>
      </c>
    </row>
    <row r="204" spans="1:13" ht="26.25" customHeight="1" x14ac:dyDescent="0.2">
      <c r="A204" s="636"/>
      <c r="B204" s="323" t="s">
        <v>393</v>
      </c>
      <c r="C204" s="362"/>
      <c r="D204" s="362"/>
      <c r="E204" s="136"/>
      <c r="F204" s="137">
        <v>464.9</v>
      </c>
      <c r="G204" s="137">
        <v>567.82000000000005</v>
      </c>
      <c r="H204" s="137">
        <v>639.88</v>
      </c>
      <c r="I204" s="681">
        <f>H204*$I$7+H204</f>
        <v>735.86199999999997</v>
      </c>
      <c r="J204" s="138">
        <f>I204*$J$7+I204</f>
        <v>792.08185679999997</v>
      </c>
      <c r="K204" s="637">
        <f t="shared" ref="K204:K217" si="56">J204*$K$7+J204</f>
        <v>843.56717749199993</v>
      </c>
      <c r="L204" s="637">
        <f t="shared" ref="L204:L217" si="57">K204*$L$7+K204</f>
        <v>893.33764096402797</v>
      </c>
      <c r="M204" s="637">
        <f t="shared" ref="M204:M217" si="58">L204*$M$7+L204</f>
        <v>945.15122413994163</v>
      </c>
    </row>
    <row r="205" spans="1:13" ht="42.75" x14ac:dyDescent="0.2">
      <c r="A205" s="636"/>
      <c r="B205" s="323" t="s">
        <v>394</v>
      </c>
      <c r="C205" s="362"/>
      <c r="D205" s="362"/>
      <c r="E205" s="136"/>
      <c r="F205" s="137">
        <v>2231.6</v>
      </c>
      <c r="G205" s="137">
        <v>2725.47</v>
      </c>
      <c r="H205" s="137">
        <v>3071.33</v>
      </c>
      <c r="I205" s="681">
        <f>H205*$I$7+H205</f>
        <v>3532.0294999999996</v>
      </c>
      <c r="J205" s="138">
        <f>I205*$J$7+I205</f>
        <v>3801.8765537999998</v>
      </c>
      <c r="K205" s="637">
        <f t="shared" si="56"/>
        <v>4048.9985297969997</v>
      </c>
      <c r="L205" s="637">
        <f t="shared" si="57"/>
        <v>4287.8894430550226</v>
      </c>
      <c r="M205" s="637">
        <f t="shared" si="58"/>
        <v>4536.5870307522136</v>
      </c>
    </row>
    <row r="206" spans="1:13" ht="28.5" x14ac:dyDescent="0.2">
      <c r="A206" s="636"/>
      <c r="B206" s="323" t="s">
        <v>545</v>
      </c>
      <c r="C206" s="362"/>
      <c r="D206" s="362"/>
      <c r="E206" s="136"/>
      <c r="F206" s="137">
        <v>10523</v>
      </c>
      <c r="G206" s="137">
        <v>12852.07</v>
      </c>
      <c r="H206" s="137">
        <v>14483</v>
      </c>
      <c r="I206" s="681">
        <f>H206*$I$7+H206</f>
        <v>16655.45</v>
      </c>
      <c r="J206" s="138">
        <f>I206*$J$7+I206</f>
        <v>17927.926380000001</v>
      </c>
      <c r="K206" s="637">
        <f t="shared" si="56"/>
        <v>19093.241594700001</v>
      </c>
      <c r="L206" s="637">
        <f t="shared" si="57"/>
        <v>20219.7428487873</v>
      </c>
      <c r="M206" s="637">
        <f t="shared" si="58"/>
        <v>21392.487934016965</v>
      </c>
    </row>
    <row r="207" spans="1:13" x14ac:dyDescent="0.2">
      <c r="A207" s="636"/>
      <c r="B207" s="323" t="s">
        <v>546</v>
      </c>
      <c r="C207" s="362"/>
      <c r="D207" s="362"/>
      <c r="E207" s="136"/>
      <c r="F207" s="137"/>
      <c r="G207" s="56"/>
      <c r="H207" s="56"/>
      <c r="I207" s="687"/>
      <c r="J207" s="275"/>
      <c r="K207" s="637">
        <f t="shared" si="56"/>
        <v>0</v>
      </c>
      <c r="L207" s="637">
        <f t="shared" si="57"/>
        <v>0</v>
      </c>
      <c r="M207" s="637">
        <f t="shared" si="58"/>
        <v>0</v>
      </c>
    </row>
    <row r="208" spans="1:13" x14ac:dyDescent="0.2">
      <c r="A208" s="636"/>
      <c r="B208" s="323" t="s">
        <v>395</v>
      </c>
      <c r="C208" s="362"/>
      <c r="D208" s="362"/>
      <c r="E208" s="136"/>
      <c r="F208" s="137">
        <v>464.9</v>
      </c>
      <c r="G208" s="137">
        <v>567.82000000000005</v>
      </c>
      <c r="H208" s="137">
        <v>639.88</v>
      </c>
      <c r="I208" s="681">
        <f t="shared" ref="I208:I217" si="59">H208*$I$7+H208</f>
        <v>735.86199999999997</v>
      </c>
      <c r="J208" s="138">
        <f t="shared" ref="J208:J217" si="60">I208*$J$7+I208</f>
        <v>792.08185679999997</v>
      </c>
      <c r="K208" s="637">
        <f t="shared" si="56"/>
        <v>843.56717749199993</v>
      </c>
      <c r="L208" s="637">
        <f t="shared" si="57"/>
        <v>893.33764096402797</v>
      </c>
      <c r="M208" s="637">
        <f t="shared" si="58"/>
        <v>945.15122413994163</v>
      </c>
    </row>
    <row r="209" spans="1:13" ht="26.25" customHeight="1" x14ac:dyDescent="0.2">
      <c r="A209" s="636"/>
      <c r="B209" s="323" t="s">
        <v>396</v>
      </c>
      <c r="C209" s="362"/>
      <c r="D209" s="362"/>
      <c r="E209" s="136"/>
      <c r="F209" s="137">
        <v>464.9</v>
      </c>
      <c r="G209" s="137">
        <v>567.82000000000005</v>
      </c>
      <c r="H209" s="137">
        <v>639.88</v>
      </c>
      <c r="I209" s="681">
        <f t="shared" si="59"/>
        <v>735.86199999999997</v>
      </c>
      <c r="J209" s="138">
        <f t="shared" si="60"/>
        <v>792.08185679999997</v>
      </c>
      <c r="K209" s="637">
        <f t="shared" si="56"/>
        <v>843.56717749199993</v>
      </c>
      <c r="L209" s="637">
        <f t="shared" si="57"/>
        <v>893.33764096402797</v>
      </c>
      <c r="M209" s="637">
        <f t="shared" si="58"/>
        <v>945.15122413994163</v>
      </c>
    </row>
    <row r="210" spans="1:13" ht="26.25" customHeight="1" x14ac:dyDescent="0.2">
      <c r="A210" s="636"/>
      <c r="B210" s="323" t="s">
        <v>542</v>
      </c>
      <c r="C210" s="362"/>
      <c r="D210" s="362"/>
      <c r="E210" s="136"/>
      <c r="F210" s="137">
        <v>464.9</v>
      </c>
      <c r="G210" s="137">
        <v>567.82000000000005</v>
      </c>
      <c r="H210" s="137">
        <v>639.88</v>
      </c>
      <c r="I210" s="681">
        <f t="shared" si="59"/>
        <v>735.86199999999997</v>
      </c>
      <c r="J210" s="138">
        <f t="shared" si="60"/>
        <v>792.08185679999997</v>
      </c>
      <c r="K210" s="637">
        <f t="shared" si="56"/>
        <v>843.56717749199993</v>
      </c>
      <c r="L210" s="637">
        <f t="shared" si="57"/>
        <v>893.33764096402797</v>
      </c>
      <c r="M210" s="637">
        <f t="shared" si="58"/>
        <v>945.15122413994163</v>
      </c>
    </row>
    <row r="211" spans="1:13" ht="26.25" customHeight="1" x14ac:dyDescent="0.2">
      <c r="A211" s="636"/>
      <c r="B211" s="323" t="s">
        <v>543</v>
      </c>
      <c r="C211" s="362"/>
      <c r="D211" s="362"/>
      <c r="E211" s="136"/>
      <c r="F211" s="137">
        <v>464.9</v>
      </c>
      <c r="G211" s="137">
        <v>567.82000000000005</v>
      </c>
      <c r="H211" s="137">
        <v>639.88</v>
      </c>
      <c r="I211" s="681">
        <f t="shared" si="59"/>
        <v>735.86199999999997</v>
      </c>
      <c r="J211" s="138">
        <f t="shared" si="60"/>
        <v>792.08185679999997</v>
      </c>
      <c r="K211" s="637">
        <f t="shared" si="56"/>
        <v>843.56717749199993</v>
      </c>
      <c r="L211" s="637">
        <f t="shared" si="57"/>
        <v>893.33764096402797</v>
      </c>
      <c r="M211" s="637">
        <f t="shared" si="58"/>
        <v>945.15122413994163</v>
      </c>
    </row>
    <row r="212" spans="1:13" ht="26.25" customHeight="1" x14ac:dyDescent="0.2">
      <c r="A212" s="636"/>
      <c r="B212" s="323" t="s">
        <v>397</v>
      </c>
      <c r="C212" s="362"/>
      <c r="D212" s="362"/>
      <c r="E212" s="136"/>
      <c r="F212" s="137">
        <v>650.79999999999995</v>
      </c>
      <c r="G212" s="137">
        <v>794.86</v>
      </c>
      <c r="H212" s="137">
        <v>895.73</v>
      </c>
      <c r="I212" s="681">
        <f t="shared" si="59"/>
        <v>1030.0895</v>
      </c>
      <c r="J212" s="138">
        <f t="shared" si="60"/>
        <v>1108.7883378000001</v>
      </c>
      <c r="K212" s="637">
        <f t="shared" si="56"/>
        <v>1180.8595797570001</v>
      </c>
      <c r="L212" s="637">
        <f t="shared" si="57"/>
        <v>1250.5302949626632</v>
      </c>
      <c r="M212" s="637">
        <f t="shared" si="58"/>
        <v>1323.0610520704977</v>
      </c>
    </row>
    <row r="213" spans="1:13" ht="26.25" customHeight="1" x14ac:dyDescent="0.2">
      <c r="A213" s="636"/>
      <c r="B213" s="323" t="s">
        <v>398</v>
      </c>
      <c r="C213" s="362"/>
      <c r="D213" s="362"/>
      <c r="E213" s="136"/>
      <c r="F213" s="137">
        <v>372</v>
      </c>
      <c r="G213" s="137">
        <v>454.3</v>
      </c>
      <c r="H213" s="137">
        <v>511.95</v>
      </c>
      <c r="I213" s="681">
        <f t="shared" si="59"/>
        <v>588.74249999999995</v>
      </c>
      <c r="J213" s="138">
        <f t="shared" si="60"/>
        <v>633.72242699999993</v>
      </c>
      <c r="K213" s="637">
        <f t="shared" si="56"/>
        <v>674.9143847549999</v>
      </c>
      <c r="L213" s="637">
        <f t="shared" si="57"/>
        <v>714.73433345554486</v>
      </c>
      <c r="M213" s="637">
        <f t="shared" si="58"/>
        <v>756.1889247959665</v>
      </c>
    </row>
    <row r="214" spans="1:13" ht="28.5" x14ac:dyDescent="0.2">
      <c r="A214" s="636"/>
      <c r="B214" s="323" t="s">
        <v>400</v>
      </c>
      <c r="C214" s="362"/>
      <c r="D214" s="362"/>
      <c r="E214" s="136"/>
      <c r="F214" s="137">
        <v>2231.6</v>
      </c>
      <c r="G214" s="137">
        <v>2725.47</v>
      </c>
      <c r="H214" s="137">
        <v>3071.33</v>
      </c>
      <c r="I214" s="681">
        <f t="shared" si="59"/>
        <v>3532.0294999999996</v>
      </c>
      <c r="J214" s="138">
        <f t="shared" si="60"/>
        <v>3801.8765537999998</v>
      </c>
      <c r="K214" s="637">
        <f t="shared" si="56"/>
        <v>4048.9985297969997</v>
      </c>
      <c r="L214" s="637">
        <f t="shared" si="57"/>
        <v>4287.8894430550226</v>
      </c>
      <c r="M214" s="637">
        <f t="shared" si="58"/>
        <v>4536.5870307522136</v>
      </c>
    </row>
    <row r="215" spans="1:13" ht="42.75" x14ac:dyDescent="0.2">
      <c r="A215" s="636"/>
      <c r="B215" s="323" t="s">
        <v>399</v>
      </c>
      <c r="C215" s="362"/>
      <c r="D215" s="362"/>
      <c r="E215" s="136"/>
      <c r="F215" s="137">
        <v>2231.6</v>
      </c>
      <c r="G215" s="137">
        <v>2725.47</v>
      </c>
      <c r="H215" s="137">
        <v>3071.33</v>
      </c>
      <c r="I215" s="681">
        <f t="shared" si="59"/>
        <v>3532.0294999999996</v>
      </c>
      <c r="J215" s="138">
        <f t="shared" si="60"/>
        <v>3801.8765537999998</v>
      </c>
      <c r="K215" s="637">
        <f t="shared" si="56"/>
        <v>4048.9985297969997</v>
      </c>
      <c r="L215" s="637">
        <f t="shared" si="57"/>
        <v>4287.8894430550226</v>
      </c>
      <c r="M215" s="637">
        <f t="shared" si="58"/>
        <v>4536.5870307522136</v>
      </c>
    </row>
    <row r="216" spans="1:13" ht="26.25" customHeight="1" x14ac:dyDescent="0.2">
      <c r="A216" s="636"/>
      <c r="B216" s="323" t="s">
        <v>401</v>
      </c>
      <c r="C216" s="362"/>
      <c r="D216" s="362"/>
      <c r="E216" s="136"/>
      <c r="F216" s="137">
        <v>464.9</v>
      </c>
      <c r="G216" s="137">
        <v>567.82000000000005</v>
      </c>
      <c r="H216" s="137">
        <v>639.88</v>
      </c>
      <c r="I216" s="681">
        <f t="shared" si="59"/>
        <v>735.86199999999997</v>
      </c>
      <c r="J216" s="138">
        <f t="shared" si="60"/>
        <v>792.08185679999997</v>
      </c>
      <c r="K216" s="637">
        <f t="shared" si="56"/>
        <v>843.56717749199993</v>
      </c>
      <c r="L216" s="637">
        <f t="shared" si="57"/>
        <v>893.33764096402797</v>
      </c>
      <c r="M216" s="637">
        <f t="shared" si="58"/>
        <v>945.15122413994163</v>
      </c>
    </row>
    <row r="217" spans="1:13" ht="26.25" customHeight="1" x14ac:dyDescent="0.2">
      <c r="A217" s="636"/>
      <c r="B217" s="323" t="s">
        <v>402</v>
      </c>
      <c r="C217" s="362"/>
      <c r="D217" s="362"/>
      <c r="E217" s="136"/>
      <c r="F217" s="137">
        <v>477</v>
      </c>
      <c r="G217" s="137">
        <v>582.55999999999995</v>
      </c>
      <c r="H217" s="137">
        <v>656.49</v>
      </c>
      <c r="I217" s="681">
        <f t="shared" si="59"/>
        <v>754.96350000000007</v>
      </c>
      <c r="J217" s="138">
        <f t="shared" si="60"/>
        <v>812.64271140000005</v>
      </c>
      <c r="K217" s="637">
        <f t="shared" si="56"/>
        <v>865.46448764100001</v>
      </c>
      <c r="L217" s="637">
        <f t="shared" si="57"/>
        <v>916.52689241181906</v>
      </c>
      <c r="M217" s="637">
        <f t="shared" si="58"/>
        <v>969.68545217170458</v>
      </c>
    </row>
    <row r="218" spans="1:13" x14ac:dyDescent="0.2">
      <c r="A218" s="636"/>
      <c r="B218" s="323"/>
      <c r="C218" s="362"/>
      <c r="D218" s="362"/>
      <c r="E218" s="136"/>
      <c r="F218" s="136"/>
      <c r="G218" s="56"/>
      <c r="H218" s="56"/>
      <c r="I218" s="687"/>
      <c r="J218" s="275"/>
      <c r="K218" s="655"/>
      <c r="L218" s="655"/>
      <c r="M218" s="655"/>
    </row>
    <row r="219" spans="1:13" ht="26.25" customHeight="1" x14ac:dyDescent="0.2">
      <c r="A219" s="636"/>
      <c r="B219" s="340" t="s">
        <v>403</v>
      </c>
      <c r="C219" s="362"/>
      <c r="D219" s="362"/>
      <c r="E219" s="136"/>
      <c r="F219" s="137"/>
      <c r="G219" s="56"/>
      <c r="H219" s="56"/>
      <c r="I219" s="687"/>
      <c r="J219" s="275"/>
      <c r="K219" s="655"/>
      <c r="L219" s="655"/>
      <c r="M219" s="655"/>
    </row>
    <row r="220" spans="1:13" ht="20.25" customHeight="1" x14ac:dyDescent="0.2">
      <c r="A220" s="636"/>
      <c r="B220" s="340"/>
      <c r="C220" s="362"/>
      <c r="D220" s="362"/>
      <c r="E220" s="136"/>
      <c r="F220" s="137"/>
      <c r="G220" s="56"/>
      <c r="H220" s="56"/>
      <c r="I220" s="687"/>
      <c r="J220" s="275"/>
      <c r="K220" s="655"/>
      <c r="L220" s="655"/>
      <c r="M220" s="655"/>
    </row>
    <row r="221" spans="1:13" ht="26.25" customHeight="1" x14ac:dyDescent="0.2">
      <c r="A221" s="636"/>
      <c r="B221" s="323" t="s">
        <v>544</v>
      </c>
      <c r="C221" s="362"/>
      <c r="D221" s="362"/>
      <c r="E221" s="136"/>
      <c r="F221" s="137">
        <v>92.1</v>
      </c>
      <c r="G221" s="137">
        <v>112.53</v>
      </c>
      <c r="H221" s="137">
        <v>126.81</v>
      </c>
      <c r="I221" s="681">
        <f>H221*$I$7+H221</f>
        <v>145.83150000000001</v>
      </c>
      <c r="J221" s="138">
        <f>I221*$J$7+I221</f>
        <v>156.9730266</v>
      </c>
      <c r="K221" s="637">
        <f t="shared" ref="K221:K222" si="61">J221*$K$7+J221</f>
        <v>167.176273329</v>
      </c>
      <c r="L221" s="637">
        <f t="shared" ref="L221:L222" si="62">K221*$L$7+K221</f>
        <v>177.03967345541099</v>
      </c>
      <c r="M221" s="637">
        <f t="shared" ref="M221:M222" si="63">L221*$M$7+L221</f>
        <v>187.30797451582484</v>
      </c>
    </row>
    <row r="222" spans="1:13" ht="26.25" customHeight="1" x14ac:dyDescent="0.2">
      <c r="A222" s="636"/>
      <c r="B222" s="323" t="s">
        <v>404</v>
      </c>
      <c r="C222" s="362"/>
      <c r="D222" s="362"/>
      <c r="E222" s="136"/>
      <c r="F222" s="137">
        <v>1272</v>
      </c>
      <c r="G222" s="137">
        <v>1553.53</v>
      </c>
      <c r="H222" s="137">
        <v>1750.67</v>
      </c>
      <c r="I222" s="681">
        <f>H222*$I$7+H222</f>
        <v>2013.2705000000001</v>
      </c>
      <c r="J222" s="138">
        <f>I222*$J$7+I222</f>
        <v>2167.0843662000002</v>
      </c>
      <c r="K222" s="637">
        <f t="shared" si="61"/>
        <v>2307.9448500030003</v>
      </c>
      <c r="L222" s="637">
        <f t="shared" si="62"/>
        <v>2444.1135961531772</v>
      </c>
      <c r="M222" s="637">
        <f t="shared" si="63"/>
        <v>2585.8721847300617</v>
      </c>
    </row>
    <row r="223" spans="1:13" ht="20.25" customHeight="1" x14ac:dyDescent="0.2">
      <c r="A223" s="636"/>
      <c r="B223" s="323"/>
      <c r="C223" s="362"/>
      <c r="D223" s="362"/>
      <c r="E223" s="136"/>
      <c r="F223" s="136"/>
      <c r="G223" s="56"/>
      <c r="H223" s="56"/>
      <c r="I223" s="687"/>
      <c r="J223" s="275"/>
      <c r="K223" s="655"/>
      <c r="L223" s="655"/>
      <c r="M223" s="655"/>
    </row>
    <row r="224" spans="1:13" ht="26.25" customHeight="1" x14ac:dyDescent="0.2">
      <c r="A224" s="636"/>
      <c r="B224" s="340" t="s">
        <v>405</v>
      </c>
      <c r="C224" s="362"/>
      <c r="D224" s="362"/>
      <c r="E224" s="136"/>
      <c r="F224" s="136"/>
      <c r="G224" s="56"/>
      <c r="H224" s="56"/>
      <c r="I224" s="687"/>
      <c r="J224" s="275"/>
      <c r="K224" s="655"/>
      <c r="L224" s="655"/>
      <c r="M224" s="655"/>
    </row>
    <row r="225" spans="1:13" ht="20.25" customHeight="1" x14ac:dyDescent="0.2">
      <c r="A225" s="636"/>
      <c r="B225" s="340"/>
      <c r="C225" s="362"/>
      <c r="D225" s="362"/>
      <c r="E225" s="136"/>
      <c r="F225" s="136"/>
      <c r="G225" s="56"/>
      <c r="H225" s="56"/>
      <c r="I225" s="687"/>
      <c r="J225" s="275"/>
      <c r="K225" s="655"/>
      <c r="L225" s="655"/>
      <c r="M225" s="655"/>
    </row>
    <row r="226" spans="1:13" ht="26.25" customHeight="1" x14ac:dyDescent="0.2">
      <c r="A226" s="636"/>
      <c r="B226" s="323" t="s">
        <v>406</v>
      </c>
      <c r="C226" s="362"/>
      <c r="D226" s="362"/>
      <c r="E226" s="136"/>
      <c r="F226" s="137">
        <v>21.2</v>
      </c>
      <c r="G226" s="137">
        <v>25.85</v>
      </c>
      <c r="H226" s="137">
        <v>29.13</v>
      </c>
      <c r="I226" s="681">
        <f t="shared" ref="I226:I231" si="64">H226*$I$7+H226</f>
        <v>33.499499999999998</v>
      </c>
      <c r="J226" s="138">
        <f t="shared" ref="J226:J231" si="65">I226*$J$7+I226</f>
        <v>36.058861799999995</v>
      </c>
      <c r="K226" s="637">
        <f t="shared" ref="K226:K231" si="66">J226*$K$7+J226</f>
        <v>38.402687816999993</v>
      </c>
      <c r="L226" s="637">
        <f t="shared" ref="L226:L231" si="67">K226*$L$7+K226</f>
        <v>40.668446398202995</v>
      </c>
      <c r="M226" s="637">
        <f t="shared" ref="M226:M231" si="68">L226*$M$7+L226</f>
        <v>43.027216289298771</v>
      </c>
    </row>
    <row r="227" spans="1:13" ht="26.25" customHeight="1" x14ac:dyDescent="0.2">
      <c r="A227" s="636"/>
      <c r="B227" s="323" t="s">
        <v>407</v>
      </c>
      <c r="C227" s="362"/>
      <c r="D227" s="362"/>
      <c r="E227" s="136"/>
      <c r="F227" s="137">
        <v>21.2</v>
      </c>
      <c r="G227" s="137">
        <v>25.85</v>
      </c>
      <c r="H227" s="137">
        <v>29.13</v>
      </c>
      <c r="I227" s="681">
        <f t="shared" si="64"/>
        <v>33.499499999999998</v>
      </c>
      <c r="J227" s="138">
        <f t="shared" si="65"/>
        <v>36.058861799999995</v>
      </c>
      <c r="K227" s="637">
        <f t="shared" si="66"/>
        <v>38.402687816999993</v>
      </c>
      <c r="L227" s="637">
        <f t="shared" si="67"/>
        <v>40.668446398202995</v>
      </c>
      <c r="M227" s="637">
        <f t="shared" si="68"/>
        <v>43.027216289298771</v>
      </c>
    </row>
    <row r="228" spans="1:13" ht="26.25" customHeight="1" x14ac:dyDescent="0.2">
      <c r="A228" s="636"/>
      <c r="B228" s="323" t="s">
        <v>408</v>
      </c>
      <c r="C228" s="362"/>
      <c r="D228" s="362"/>
      <c r="E228" s="136"/>
      <c r="F228" s="137">
        <v>53</v>
      </c>
      <c r="G228" s="137">
        <v>64.680000000000007</v>
      </c>
      <c r="H228" s="137">
        <v>72.89</v>
      </c>
      <c r="I228" s="681">
        <f t="shared" si="64"/>
        <v>83.823499999999996</v>
      </c>
      <c r="J228" s="138">
        <f t="shared" si="65"/>
        <v>90.227615399999991</v>
      </c>
      <c r="K228" s="637">
        <f t="shared" si="66"/>
        <v>96.092410400999995</v>
      </c>
      <c r="L228" s="637">
        <f t="shared" si="67"/>
        <v>101.76186261465899</v>
      </c>
      <c r="M228" s="637">
        <f t="shared" si="68"/>
        <v>107.66405064630922</v>
      </c>
    </row>
    <row r="229" spans="1:13" ht="26.25" customHeight="1" x14ac:dyDescent="0.2">
      <c r="A229" s="636"/>
      <c r="B229" s="323" t="s">
        <v>409</v>
      </c>
      <c r="C229" s="362"/>
      <c r="D229" s="362"/>
      <c r="E229" s="136"/>
      <c r="F229" s="137">
        <v>221.3</v>
      </c>
      <c r="G229" s="137">
        <v>270.27</v>
      </c>
      <c r="H229" s="137">
        <v>304.57</v>
      </c>
      <c r="I229" s="681">
        <f t="shared" si="64"/>
        <v>350.25549999999998</v>
      </c>
      <c r="J229" s="138">
        <f t="shared" si="65"/>
        <v>377.01502019999998</v>
      </c>
      <c r="K229" s="637">
        <f t="shared" si="66"/>
        <v>401.520996513</v>
      </c>
      <c r="L229" s="637">
        <f t="shared" si="67"/>
        <v>425.21073530726699</v>
      </c>
      <c r="M229" s="637">
        <f t="shared" si="68"/>
        <v>449.87295795508845</v>
      </c>
    </row>
    <row r="230" spans="1:13" ht="26.25" customHeight="1" x14ac:dyDescent="0.2">
      <c r="A230" s="636"/>
      <c r="B230" s="323" t="s">
        <v>410</v>
      </c>
      <c r="C230" s="362"/>
      <c r="D230" s="362"/>
      <c r="E230" s="136"/>
      <c r="F230" s="137">
        <v>21.2</v>
      </c>
      <c r="G230" s="137">
        <v>25.85</v>
      </c>
      <c r="H230" s="137">
        <v>29.13</v>
      </c>
      <c r="I230" s="681">
        <f t="shared" si="64"/>
        <v>33.499499999999998</v>
      </c>
      <c r="J230" s="138">
        <f t="shared" si="65"/>
        <v>36.058861799999995</v>
      </c>
      <c r="K230" s="637">
        <f t="shared" si="66"/>
        <v>38.402687816999993</v>
      </c>
      <c r="L230" s="637">
        <f t="shared" si="67"/>
        <v>40.668446398202995</v>
      </c>
      <c r="M230" s="637">
        <f t="shared" si="68"/>
        <v>43.027216289298771</v>
      </c>
    </row>
    <row r="231" spans="1:13" ht="26.25" customHeight="1" x14ac:dyDescent="0.2">
      <c r="A231" s="636"/>
      <c r="B231" s="323" t="s">
        <v>411</v>
      </c>
      <c r="C231" s="362"/>
      <c r="D231" s="362"/>
      <c r="E231" s="136"/>
      <c r="F231" s="137">
        <v>21.2</v>
      </c>
      <c r="G231" s="137">
        <v>25.85</v>
      </c>
      <c r="H231" s="137">
        <v>29.13</v>
      </c>
      <c r="I231" s="681">
        <f t="shared" si="64"/>
        <v>33.499499999999998</v>
      </c>
      <c r="J231" s="138">
        <f t="shared" si="65"/>
        <v>36.058861799999995</v>
      </c>
      <c r="K231" s="637">
        <f t="shared" si="66"/>
        <v>38.402687816999993</v>
      </c>
      <c r="L231" s="637">
        <f t="shared" si="67"/>
        <v>40.668446398202995</v>
      </c>
      <c r="M231" s="637">
        <f t="shared" si="68"/>
        <v>43.027216289298771</v>
      </c>
    </row>
    <row r="232" spans="1:13" ht="15.75" thickBot="1" x14ac:dyDescent="0.25">
      <c r="A232" s="663"/>
      <c r="B232" s="664"/>
      <c r="C232" s="665"/>
      <c r="D232" s="665"/>
      <c r="E232" s="666"/>
      <c r="F232" s="667"/>
      <c r="G232" s="668"/>
      <c r="H232" s="668"/>
      <c r="I232" s="690"/>
      <c r="J232" s="664"/>
      <c r="K232" s="669"/>
      <c r="L232" s="669"/>
      <c r="M232" s="669"/>
    </row>
  </sheetData>
  <mergeCells count="18">
    <mergeCell ref="B2:J2"/>
    <mergeCell ref="A4:B6"/>
    <mergeCell ref="A7:B7"/>
    <mergeCell ref="T94:W94"/>
    <mergeCell ref="T97:W97"/>
    <mergeCell ref="B176:B178"/>
    <mergeCell ref="C37:I37"/>
    <mergeCell ref="B140:C140"/>
    <mergeCell ref="B142:B144"/>
    <mergeCell ref="B95:B97"/>
    <mergeCell ref="T98:W98"/>
    <mergeCell ref="T99:W99"/>
    <mergeCell ref="T82:W82"/>
    <mergeCell ref="T83:W83"/>
    <mergeCell ref="T84:W84"/>
    <mergeCell ref="T88:W88"/>
    <mergeCell ref="T89:W89"/>
    <mergeCell ref="T90:W90"/>
  </mergeCells>
  <printOptions horizontalCentered="1"/>
  <pageMargins left="0.23622047244094491" right="0.23622047244094491" top="0.55118110236220474" bottom="0.74803149606299213" header="0.31496062992125984" footer="0.31496062992125984"/>
  <pageSetup paperSize="9" scale="55" firstPageNumber="9" fitToHeight="0" orientation="portrait" useFirstPageNumber="1" r:id="rId1"/>
  <headerFooter alignWithMargins="0">
    <oddHeader>&amp;C&amp;P</oddHeader>
    <oddFooter>&amp;CAdopted 31 March 2015</oddFooter>
  </headerFooter>
  <rowBreaks count="4" manualBreakCount="4">
    <brk id="68" max="16383" man="1"/>
    <brk id="120" max="16383" man="1"/>
    <brk id="164" max="16383" man="1"/>
    <brk id="199"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59999389629810485"/>
    <pageSetUpPr fitToPage="1"/>
  </sheetPr>
  <dimension ref="A1:K381"/>
  <sheetViews>
    <sheetView view="pageBreakPreview" topLeftCell="A346" zoomScale="70" zoomScaleNormal="100" zoomScaleSheetLayoutView="70" workbookViewId="0">
      <selection activeCell="I322" sqref="I322"/>
    </sheetView>
  </sheetViews>
  <sheetFormatPr defaultRowHeight="15" x14ac:dyDescent="0.2"/>
  <cols>
    <col min="1" max="1" width="5.125" style="369" bestFit="1" customWidth="1"/>
    <col min="2" max="2" width="64.75" style="57" customWidth="1"/>
    <col min="3" max="3" width="27.625" style="57" hidden="1" customWidth="1"/>
    <col min="4" max="4" width="38" style="8" hidden="1" customWidth="1"/>
    <col min="5" max="5" width="34.125" style="259" hidden="1" customWidth="1"/>
    <col min="6" max="7" width="27.5" style="259" hidden="1" customWidth="1"/>
    <col min="8" max="11" width="27.5" style="259" customWidth="1"/>
    <col min="12" max="16384" width="9" style="57"/>
  </cols>
  <sheetData>
    <row r="1" spans="1:11" ht="30" customHeight="1" x14ac:dyDescent="0.2">
      <c r="A1" s="806" t="s">
        <v>215</v>
      </c>
      <c r="B1" s="806"/>
      <c r="C1" s="806"/>
      <c r="D1" s="806"/>
      <c r="E1" s="806"/>
      <c r="F1" s="806"/>
      <c r="G1" s="806"/>
      <c r="H1" s="806"/>
      <c r="I1" s="806"/>
      <c r="J1" s="806"/>
      <c r="K1" s="57"/>
    </row>
    <row r="2" spans="1:11" ht="17.25" customHeight="1" thickBot="1" x14ac:dyDescent="0.25">
      <c r="B2" s="150"/>
      <c r="F2" s="545" t="s">
        <v>220</v>
      </c>
    </row>
    <row r="3" spans="1:11" ht="33.75" customHeight="1" x14ac:dyDescent="0.2">
      <c r="A3" s="810" t="s">
        <v>238</v>
      </c>
      <c r="B3" s="811"/>
      <c r="C3" s="129" t="s">
        <v>216</v>
      </c>
      <c r="D3" s="58" t="s">
        <v>237</v>
      </c>
      <c r="E3" s="278" t="s">
        <v>237</v>
      </c>
      <c r="F3" s="278" t="s">
        <v>237</v>
      </c>
      <c r="G3" s="278" t="s">
        <v>237</v>
      </c>
      <c r="H3" s="58" t="s">
        <v>237</v>
      </c>
      <c r="I3" s="58" t="s">
        <v>237</v>
      </c>
      <c r="J3" s="58" t="s">
        <v>802</v>
      </c>
      <c r="K3" s="58" t="s">
        <v>802</v>
      </c>
    </row>
    <row r="4" spans="1:11" ht="25.5" customHeight="1" x14ac:dyDescent="0.2">
      <c r="A4" s="812"/>
      <c r="B4" s="813"/>
      <c r="C4" s="129" t="s">
        <v>218</v>
      </c>
      <c r="D4" s="130" t="s">
        <v>555</v>
      </c>
      <c r="E4" s="130" t="s">
        <v>557</v>
      </c>
      <c r="F4" s="130" t="s">
        <v>570</v>
      </c>
      <c r="G4" s="130" t="s">
        <v>599</v>
      </c>
      <c r="H4" s="75" t="s">
        <v>761</v>
      </c>
      <c r="I4" s="75" t="s">
        <v>780</v>
      </c>
      <c r="J4" s="75" t="s">
        <v>808</v>
      </c>
      <c r="K4" s="75" t="s">
        <v>921</v>
      </c>
    </row>
    <row r="5" spans="1:11" ht="25.5" customHeight="1" thickBot="1" x14ac:dyDescent="0.25">
      <c r="A5" s="814"/>
      <c r="B5" s="815"/>
      <c r="C5" s="158">
        <v>0.1</v>
      </c>
      <c r="D5" s="60">
        <v>0.06</v>
      </c>
      <c r="E5" s="60">
        <v>0.06</v>
      </c>
      <c r="F5" s="128">
        <v>0.15</v>
      </c>
      <c r="G5" s="381">
        <v>0.1</v>
      </c>
      <c r="H5" s="128">
        <v>0.1</v>
      </c>
      <c r="I5" s="128">
        <v>6.5000000000000002E-2</v>
      </c>
      <c r="J5" s="128">
        <v>5.8999999999999997E-2</v>
      </c>
      <c r="K5" s="128">
        <v>5.8000000000000003E-2</v>
      </c>
    </row>
    <row r="6" spans="1:11" ht="30" customHeight="1" x14ac:dyDescent="0.2">
      <c r="A6" s="370"/>
      <c r="B6" s="232" t="s">
        <v>4</v>
      </c>
      <c r="C6" s="185"/>
      <c r="D6" s="546"/>
      <c r="E6" s="547"/>
      <c r="F6" s="548"/>
      <c r="G6" s="136"/>
      <c r="H6" s="136"/>
      <c r="I6" s="136"/>
      <c r="J6" s="136"/>
      <c r="K6" s="136"/>
    </row>
    <row r="7" spans="1:11" ht="47.25" customHeight="1" x14ac:dyDescent="0.2">
      <c r="A7" s="371"/>
      <c r="B7" s="239" t="s">
        <v>300</v>
      </c>
      <c r="C7" s="133"/>
      <c r="D7" s="135"/>
      <c r="E7" s="133"/>
      <c r="F7" s="136"/>
      <c r="G7" s="136"/>
      <c r="H7" s="136"/>
      <c r="I7" s="136"/>
      <c r="J7" s="136"/>
      <c r="K7" s="136"/>
    </row>
    <row r="8" spans="1:11" ht="21" customHeight="1" x14ac:dyDescent="0.2">
      <c r="A8" s="371"/>
      <c r="B8" s="239" t="s">
        <v>301</v>
      </c>
      <c r="C8" s="133"/>
      <c r="D8" s="135"/>
      <c r="E8" s="133"/>
      <c r="F8" s="136"/>
      <c r="G8" s="136"/>
      <c r="H8" s="136"/>
      <c r="I8" s="136"/>
      <c r="J8" s="136"/>
      <c r="K8" s="136"/>
    </row>
    <row r="9" spans="1:11" ht="21" customHeight="1" x14ac:dyDescent="0.2">
      <c r="A9" s="371"/>
      <c r="B9" s="239"/>
      <c r="C9" s="133"/>
      <c r="D9" s="135"/>
      <c r="E9" s="133"/>
      <c r="F9" s="136"/>
      <c r="G9" s="136"/>
      <c r="H9" s="136"/>
      <c r="I9" s="136"/>
      <c r="J9" s="136"/>
      <c r="K9" s="136"/>
    </row>
    <row r="10" spans="1:11" ht="21" customHeight="1" x14ac:dyDescent="0.2">
      <c r="A10" s="371"/>
      <c r="B10" s="239" t="s">
        <v>302</v>
      </c>
      <c r="C10" s="143">
        <v>37.31</v>
      </c>
      <c r="D10" s="59">
        <v>51.6</v>
      </c>
      <c r="E10" s="59">
        <v>62.91</v>
      </c>
      <c r="F10" s="59">
        <f>E10*$F$5+E10</f>
        <v>72.346499999999992</v>
      </c>
      <c r="G10" s="59">
        <f>F10*$G$5+F10</f>
        <v>79.581149999999994</v>
      </c>
      <c r="H10" s="59">
        <f>G10*$H$5+G10</f>
        <v>87.539265</v>
      </c>
      <c r="I10" s="59">
        <f t="shared" ref="I10:J13" si="0">H10*$I$5+H10</f>
        <v>93.229317225000003</v>
      </c>
      <c r="J10" s="59">
        <f>I10*$J$5+I10</f>
        <v>98.729846941274999</v>
      </c>
      <c r="K10" s="59">
        <f>J10*$K$5+J10</f>
        <v>104.45617806386895</v>
      </c>
    </row>
    <row r="11" spans="1:11" ht="21" customHeight="1" x14ac:dyDescent="0.2">
      <c r="A11" s="371"/>
      <c r="B11" s="239" t="s">
        <v>580</v>
      </c>
      <c r="C11" s="143">
        <v>37.31</v>
      </c>
      <c r="D11" s="59">
        <v>51.6</v>
      </c>
      <c r="E11" s="59">
        <v>62.91</v>
      </c>
      <c r="F11" s="59">
        <f>E11*$F$5+E11</f>
        <v>72.346499999999992</v>
      </c>
      <c r="G11" s="59">
        <f>F11*$G$5+F11</f>
        <v>79.581149999999994</v>
      </c>
      <c r="H11" s="59">
        <f>G11*$H$5+G11</f>
        <v>87.539265</v>
      </c>
      <c r="I11" s="59">
        <f t="shared" si="0"/>
        <v>93.229317225000003</v>
      </c>
      <c r="J11" s="59">
        <f t="shared" si="0"/>
        <v>99.289222844625002</v>
      </c>
      <c r="K11" s="59">
        <f t="shared" ref="K11:K13" si="1">J11*$K$5+J11</f>
        <v>105.04799776961325</v>
      </c>
    </row>
    <row r="12" spans="1:11" ht="21" customHeight="1" x14ac:dyDescent="0.2">
      <c r="A12" s="371"/>
      <c r="B12" s="239" t="s">
        <v>582</v>
      </c>
      <c r="C12" s="143">
        <v>37.31</v>
      </c>
      <c r="D12" s="59">
        <v>51.6</v>
      </c>
      <c r="E12" s="59">
        <v>62.91</v>
      </c>
      <c r="F12" s="59">
        <f>E12*$F$5+E12</f>
        <v>72.346499999999992</v>
      </c>
      <c r="G12" s="59">
        <f>F12*$G$5+F12</f>
        <v>79.581149999999994</v>
      </c>
      <c r="H12" s="59">
        <f>G12*$H$5+G12</f>
        <v>87.539265</v>
      </c>
      <c r="I12" s="59">
        <f t="shared" si="0"/>
        <v>93.229317225000003</v>
      </c>
      <c r="J12" s="59">
        <f t="shared" si="0"/>
        <v>99.289222844625002</v>
      </c>
      <c r="K12" s="59">
        <f t="shared" si="1"/>
        <v>105.04799776961325</v>
      </c>
    </row>
    <row r="13" spans="1:11" ht="21" customHeight="1" x14ac:dyDescent="0.2">
      <c r="A13" s="371"/>
      <c r="B13" s="434" t="s">
        <v>581</v>
      </c>
      <c r="C13" s="460">
        <v>16.2</v>
      </c>
      <c r="D13" s="59">
        <v>22.4</v>
      </c>
      <c r="E13" s="59">
        <v>27.26</v>
      </c>
      <c r="F13" s="59">
        <f>E13*$F$5+E13</f>
        <v>31.349000000000004</v>
      </c>
      <c r="G13" s="59">
        <f>F13*$G$5+F13</f>
        <v>34.483900000000006</v>
      </c>
      <c r="H13" s="59">
        <f>G13*$H$5+G13</f>
        <v>37.932290000000009</v>
      </c>
      <c r="I13" s="59">
        <f t="shared" si="0"/>
        <v>40.397888850000008</v>
      </c>
      <c r="J13" s="59">
        <f t="shared" si="0"/>
        <v>43.023751625250007</v>
      </c>
      <c r="K13" s="59">
        <f t="shared" si="1"/>
        <v>45.519129219514511</v>
      </c>
    </row>
    <row r="14" spans="1:11" ht="21" customHeight="1" x14ac:dyDescent="0.2">
      <c r="A14" s="371"/>
      <c r="B14" s="239"/>
      <c r="C14" s="105"/>
      <c r="D14" s="59"/>
      <c r="E14" s="59"/>
      <c r="F14" s="59"/>
      <c r="G14" s="59"/>
      <c r="H14" s="59"/>
      <c r="I14" s="59"/>
      <c r="J14" s="59"/>
      <c r="K14" s="59"/>
    </row>
    <row r="15" spans="1:11" ht="21" customHeight="1" x14ac:dyDescent="0.2">
      <c r="A15" s="371"/>
      <c r="B15" s="549" t="s">
        <v>595</v>
      </c>
      <c r="C15" s="105"/>
      <c r="D15" s="173"/>
      <c r="E15" s="59"/>
      <c r="F15" s="59"/>
      <c r="G15" s="59"/>
      <c r="H15" s="59"/>
      <c r="I15" s="59"/>
      <c r="J15" s="59"/>
      <c r="K15" s="59"/>
    </row>
    <row r="16" spans="1:11" ht="21" customHeight="1" x14ac:dyDescent="0.2">
      <c r="A16" s="371"/>
      <c r="B16" s="239" t="s">
        <v>797</v>
      </c>
      <c r="C16" s="143">
        <v>115.43</v>
      </c>
      <c r="D16" s="59">
        <v>159.5</v>
      </c>
      <c r="E16" s="59">
        <v>194.47</v>
      </c>
      <c r="F16" s="59">
        <f>E16*$F$5+E16</f>
        <v>223.6405</v>
      </c>
      <c r="G16" s="59">
        <f>F16*$G$5+F16</f>
        <v>246.00454999999999</v>
      </c>
      <c r="H16" s="59">
        <f>G16*$H$5+G16</f>
        <v>270.60500500000001</v>
      </c>
      <c r="I16" s="59">
        <f t="shared" ref="I16:J18" si="2">H16*$I$5+H16</f>
        <v>288.19433032500001</v>
      </c>
      <c r="J16" s="59">
        <f t="shared" si="2"/>
        <v>306.926961796125</v>
      </c>
      <c r="K16" s="59">
        <f t="shared" ref="K16:K18" si="3">J16*$K$5+J16</f>
        <v>324.72872558030025</v>
      </c>
    </row>
    <row r="17" spans="1:11" ht="21" customHeight="1" x14ac:dyDescent="0.2">
      <c r="A17" s="371"/>
      <c r="B17" s="239" t="s">
        <v>303</v>
      </c>
      <c r="C17" s="143">
        <v>75.03</v>
      </c>
      <c r="D17" s="59">
        <v>103.7</v>
      </c>
      <c r="E17" s="59">
        <v>126.39</v>
      </c>
      <c r="F17" s="59">
        <f>E17*$F$5+E17</f>
        <v>145.3485</v>
      </c>
      <c r="G17" s="59">
        <f>F17*$G$5+F17</f>
        <v>159.88335000000001</v>
      </c>
      <c r="H17" s="59">
        <f>G17*$H$5+G17</f>
        <v>175.87168500000001</v>
      </c>
      <c r="I17" s="59">
        <f t="shared" si="2"/>
        <v>187.303344525</v>
      </c>
      <c r="J17" s="59">
        <f t="shared" si="2"/>
        <v>199.478061919125</v>
      </c>
      <c r="K17" s="59">
        <f t="shared" si="3"/>
        <v>211.04778951043426</v>
      </c>
    </row>
    <row r="18" spans="1:11" ht="21" customHeight="1" x14ac:dyDescent="0.2">
      <c r="A18" s="371"/>
      <c r="B18" s="239" t="s">
        <v>601</v>
      </c>
      <c r="C18" s="460">
        <v>25.47</v>
      </c>
      <c r="D18" s="59">
        <v>35.200000000000003</v>
      </c>
      <c r="E18" s="59">
        <v>42.9</v>
      </c>
      <c r="F18" s="59">
        <f>E18*$F$5+E18</f>
        <v>49.335000000000001</v>
      </c>
      <c r="G18" s="59">
        <f>F18*$G$5+F18</f>
        <v>54.268500000000003</v>
      </c>
      <c r="H18" s="59">
        <f>G18*$H$5+G18</f>
        <v>59.695350000000005</v>
      </c>
      <c r="I18" s="59">
        <f t="shared" si="2"/>
        <v>63.575547750000005</v>
      </c>
      <c r="J18" s="59">
        <f t="shared" si="2"/>
        <v>67.707958353750001</v>
      </c>
      <c r="K18" s="59">
        <f t="shared" si="3"/>
        <v>71.635019938267504</v>
      </c>
    </row>
    <row r="19" spans="1:11" ht="23.25" customHeight="1" x14ac:dyDescent="0.2">
      <c r="A19" s="371"/>
      <c r="B19" s="239"/>
      <c r="C19" s="460"/>
      <c r="D19" s="59"/>
      <c r="E19" s="59"/>
      <c r="F19" s="59"/>
      <c r="G19" s="59"/>
      <c r="H19" s="59"/>
      <c r="I19" s="59"/>
      <c r="J19" s="59"/>
      <c r="K19" s="59"/>
    </row>
    <row r="20" spans="1:11" ht="50.25" customHeight="1" x14ac:dyDescent="0.2">
      <c r="A20" s="371"/>
      <c r="B20" s="459" t="s">
        <v>594</v>
      </c>
      <c r="C20" s="105"/>
      <c r="D20" s="156"/>
      <c r="E20" s="59"/>
      <c r="F20" s="59"/>
      <c r="G20" s="59"/>
      <c r="H20" s="59"/>
      <c r="I20" s="59"/>
      <c r="J20" s="59"/>
      <c r="K20" s="59"/>
    </row>
    <row r="21" spans="1:11" ht="21" customHeight="1" x14ac:dyDescent="0.2">
      <c r="A21" s="371"/>
      <c r="B21" s="239" t="s">
        <v>304</v>
      </c>
      <c r="C21" s="143">
        <v>1156.9000000000001</v>
      </c>
      <c r="D21" s="59">
        <v>1599.5</v>
      </c>
      <c r="E21" s="59">
        <v>1949.83</v>
      </c>
      <c r="F21" s="59">
        <f>E21*$F$5+E21</f>
        <v>2242.3044999999997</v>
      </c>
      <c r="G21" s="59">
        <f>F21*$G$5+F21</f>
        <v>2466.5349499999998</v>
      </c>
      <c r="H21" s="59">
        <f>G21*$H$5+G21</f>
        <v>2713.1884449999998</v>
      </c>
      <c r="I21" s="59">
        <f t="shared" ref="I21:J23" si="4">H21*$I$5+H21</f>
        <v>2889.5456939249998</v>
      </c>
      <c r="J21" s="59">
        <f t="shared" si="4"/>
        <v>3077.3661640301248</v>
      </c>
      <c r="K21" s="59">
        <f t="shared" ref="K21:K23" si="5">J21*$K$5+J21</f>
        <v>3255.8534015438718</v>
      </c>
    </row>
    <row r="22" spans="1:11" ht="21" customHeight="1" x14ac:dyDescent="0.2">
      <c r="A22" s="371"/>
      <c r="B22" s="239" t="s">
        <v>305</v>
      </c>
      <c r="C22" s="143">
        <v>556.94000000000005</v>
      </c>
      <c r="D22" s="59">
        <v>770</v>
      </c>
      <c r="E22" s="59">
        <v>938.63</v>
      </c>
      <c r="F22" s="59">
        <f>E22*$F$5+E22</f>
        <v>1079.4245000000001</v>
      </c>
      <c r="G22" s="59">
        <f>F22*$G$5+F22</f>
        <v>1187.3669500000001</v>
      </c>
      <c r="H22" s="59">
        <f>G22*$H$5+G22</f>
        <v>1306.1036450000001</v>
      </c>
      <c r="I22" s="59">
        <f t="shared" si="4"/>
        <v>1391.0003819250001</v>
      </c>
      <c r="J22" s="59">
        <f t="shared" si="4"/>
        <v>1481.4154067501252</v>
      </c>
      <c r="K22" s="59">
        <f t="shared" si="5"/>
        <v>1567.3375003416324</v>
      </c>
    </row>
    <row r="23" spans="1:11" ht="21" customHeight="1" x14ac:dyDescent="0.2">
      <c r="A23" s="371"/>
      <c r="B23" s="239" t="s">
        <v>306</v>
      </c>
      <c r="C23" s="143">
        <v>192.97</v>
      </c>
      <c r="D23" s="59">
        <v>266.89999999999998</v>
      </c>
      <c r="E23" s="59">
        <v>325.33999999999997</v>
      </c>
      <c r="F23" s="59">
        <f>E23*$F$5+E23</f>
        <v>374.14099999999996</v>
      </c>
      <c r="G23" s="59">
        <f>F23*$G$5+F23</f>
        <v>411.55509999999998</v>
      </c>
      <c r="H23" s="59">
        <f>G23*$H$5+G23</f>
        <v>452.71060999999997</v>
      </c>
      <c r="I23" s="59">
        <f t="shared" si="4"/>
        <v>482.13679964999994</v>
      </c>
      <c r="J23" s="59">
        <f t="shared" si="4"/>
        <v>513.47569162724994</v>
      </c>
      <c r="K23" s="59">
        <f t="shared" si="5"/>
        <v>543.25728174163044</v>
      </c>
    </row>
    <row r="24" spans="1:11" ht="21" customHeight="1" x14ac:dyDescent="0.2">
      <c r="A24" s="371"/>
      <c r="B24" s="239"/>
      <c r="C24" s="105"/>
      <c r="D24" s="59"/>
      <c r="E24" s="59"/>
      <c r="F24" s="59"/>
      <c r="G24" s="59"/>
      <c r="H24" s="59"/>
      <c r="I24" s="59"/>
      <c r="J24" s="59"/>
      <c r="K24" s="59"/>
    </row>
    <row r="25" spans="1:11" ht="21" customHeight="1" x14ac:dyDescent="0.2">
      <c r="A25" s="371"/>
      <c r="B25" s="239" t="s">
        <v>307</v>
      </c>
      <c r="C25" s="143">
        <v>356.09</v>
      </c>
      <c r="D25" s="59">
        <v>492.4</v>
      </c>
      <c r="E25" s="59">
        <v>600.19000000000005</v>
      </c>
      <c r="F25" s="59">
        <f>E25*$F$5+E25</f>
        <v>690.21850000000006</v>
      </c>
      <c r="G25" s="59">
        <f>F25*$G$5+F25</f>
        <v>759.24035000000003</v>
      </c>
      <c r="H25" s="59">
        <f>G25*$H$5+G25</f>
        <v>835.16438500000004</v>
      </c>
      <c r="I25" s="59">
        <f t="shared" ref="I25:J28" si="6">H25*$I$5+H25</f>
        <v>889.45007002500006</v>
      </c>
      <c r="J25" s="59">
        <f t="shared" si="6"/>
        <v>947.26432457662509</v>
      </c>
      <c r="K25" s="59">
        <f t="shared" ref="K25:K28" si="7">J25*$K$5+J25</f>
        <v>1002.2056554020694</v>
      </c>
    </row>
    <row r="26" spans="1:11" ht="21" customHeight="1" x14ac:dyDescent="0.2">
      <c r="A26" s="371"/>
      <c r="B26" s="434" t="s">
        <v>770</v>
      </c>
      <c r="C26" s="460"/>
      <c r="D26" s="550"/>
      <c r="E26" s="550"/>
      <c r="F26" s="550">
        <v>2000</v>
      </c>
      <c r="G26" s="59">
        <f>F26*$G$5+F26</f>
        <v>2200</v>
      </c>
      <c r="H26" s="59">
        <f>G26*$H$5+G26</f>
        <v>2420</v>
      </c>
      <c r="I26" s="59">
        <f t="shared" si="6"/>
        <v>2577.3000000000002</v>
      </c>
      <c r="J26" s="59">
        <f t="shared" si="6"/>
        <v>2744.8245000000002</v>
      </c>
      <c r="K26" s="59">
        <f t="shared" si="7"/>
        <v>2904.0243210000003</v>
      </c>
    </row>
    <row r="27" spans="1:11" ht="21" customHeight="1" x14ac:dyDescent="0.2">
      <c r="A27" s="371"/>
      <c r="B27" s="434" t="s">
        <v>772</v>
      </c>
      <c r="C27" s="460"/>
      <c r="D27" s="550"/>
      <c r="E27" s="550"/>
      <c r="F27" s="550">
        <v>1000</v>
      </c>
      <c r="G27" s="59">
        <f>F27*$G$5+F27</f>
        <v>1100</v>
      </c>
      <c r="H27" s="59">
        <f>G27*$H$5+G27</f>
        <v>1210</v>
      </c>
      <c r="I27" s="59">
        <f t="shared" si="6"/>
        <v>1288.6500000000001</v>
      </c>
      <c r="J27" s="59">
        <f t="shared" si="6"/>
        <v>1372.4122500000001</v>
      </c>
      <c r="K27" s="59">
        <f t="shared" si="7"/>
        <v>1452.0121605000002</v>
      </c>
    </row>
    <row r="28" spans="1:11" ht="21" customHeight="1" x14ac:dyDescent="0.2">
      <c r="A28" s="371"/>
      <c r="B28" s="434" t="s">
        <v>771</v>
      </c>
      <c r="C28" s="460"/>
      <c r="D28" s="550"/>
      <c r="E28" s="550"/>
      <c r="F28" s="550">
        <v>2000</v>
      </c>
      <c r="G28" s="59">
        <f>F28*$G$5+F28</f>
        <v>2200</v>
      </c>
      <c r="H28" s="59">
        <f>G28*$H$5+G28</f>
        <v>2420</v>
      </c>
      <c r="I28" s="59">
        <f t="shared" si="6"/>
        <v>2577.3000000000002</v>
      </c>
      <c r="J28" s="59">
        <f t="shared" si="6"/>
        <v>2744.8245000000002</v>
      </c>
      <c r="K28" s="59">
        <f t="shared" si="7"/>
        <v>2904.0243210000003</v>
      </c>
    </row>
    <row r="29" spans="1:11" ht="21" customHeight="1" x14ac:dyDescent="0.2">
      <c r="A29" s="371"/>
      <c r="B29" s="239"/>
      <c r="C29" s="105"/>
      <c r="D29" s="137"/>
      <c r="E29" s="135"/>
      <c r="F29" s="137"/>
      <c r="G29" s="136"/>
      <c r="H29" s="136"/>
      <c r="I29" s="136"/>
      <c r="J29" s="136"/>
      <c r="K29" s="136"/>
    </row>
    <row r="30" spans="1:11" ht="21" customHeight="1" x14ac:dyDescent="0.2">
      <c r="A30" s="371"/>
      <c r="B30" s="239" t="s">
        <v>308</v>
      </c>
      <c r="C30" s="105" t="s">
        <v>280</v>
      </c>
      <c r="D30" s="156" t="s">
        <v>280</v>
      </c>
      <c r="E30" s="146" t="s">
        <v>280</v>
      </c>
      <c r="F30" s="156" t="s">
        <v>280</v>
      </c>
      <c r="G30" s="156" t="s">
        <v>280</v>
      </c>
      <c r="H30" s="156" t="s">
        <v>280</v>
      </c>
      <c r="I30" s="156" t="s">
        <v>280</v>
      </c>
      <c r="J30" s="156" t="s">
        <v>280</v>
      </c>
      <c r="K30" s="156" t="s">
        <v>280</v>
      </c>
    </row>
    <row r="31" spans="1:11" ht="24" customHeight="1" thickBot="1" x14ac:dyDescent="0.25">
      <c r="A31" s="371"/>
      <c r="B31" s="239"/>
      <c r="C31" s="133"/>
      <c r="D31" s="156"/>
      <c r="E31" s="135"/>
      <c r="F31" s="156"/>
      <c r="G31" s="136"/>
      <c r="H31" s="136"/>
      <c r="I31" s="136"/>
      <c r="J31" s="136"/>
      <c r="K31" s="136"/>
    </row>
    <row r="32" spans="1:11" ht="30.75" customHeight="1" x14ac:dyDescent="0.2">
      <c r="A32" s="371"/>
      <c r="B32" s="459" t="s">
        <v>593</v>
      </c>
      <c r="C32" s="185"/>
      <c r="D32" s="186"/>
      <c r="E32" s="135"/>
      <c r="F32" s="137"/>
      <c r="G32" s="147"/>
      <c r="H32" s="147"/>
      <c r="I32" s="147"/>
      <c r="J32" s="147"/>
      <c r="K32" s="147"/>
    </row>
    <row r="33" spans="1:11" ht="23.25" customHeight="1" x14ac:dyDescent="0.2">
      <c r="A33" s="371"/>
      <c r="B33" s="239"/>
      <c r="C33" s="133"/>
      <c r="D33" s="137"/>
      <c r="E33" s="135"/>
      <c r="F33" s="137"/>
      <c r="G33" s="147"/>
      <c r="H33" s="147"/>
      <c r="I33" s="147"/>
      <c r="J33" s="147"/>
      <c r="K33" s="147"/>
    </row>
    <row r="34" spans="1:11" ht="23.25" customHeight="1" x14ac:dyDescent="0.2">
      <c r="A34" s="371"/>
      <c r="B34" s="239" t="s">
        <v>309</v>
      </c>
      <c r="C34" s="133"/>
      <c r="D34" s="137"/>
      <c r="E34" s="135"/>
      <c r="F34" s="137"/>
      <c r="G34" s="147"/>
      <c r="H34" s="147"/>
      <c r="I34" s="147"/>
      <c r="J34" s="147"/>
      <c r="K34" s="147"/>
    </row>
    <row r="35" spans="1:11" ht="23.25" customHeight="1" x14ac:dyDescent="0.2">
      <c r="A35" s="371"/>
      <c r="B35" s="234" t="s">
        <v>310</v>
      </c>
      <c r="C35" s="133"/>
      <c r="D35" s="137"/>
      <c r="E35" s="135"/>
      <c r="F35" s="137"/>
      <c r="G35" s="147"/>
      <c r="H35" s="147"/>
      <c r="I35" s="147"/>
      <c r="J35" s="147"/>
      <c r="K35" s="147"/>
    </row>
    <row r="36" spans="1:11" ht="23.25" customHeight="1" x14ac:dyDescent="0.2">
      <c r="A36" s="371"/>
      <c r="B36" s="239" t="s">
        <v>311</v>
      </c>
      <c r="C36" s="143">
        <v>72.88</v>
      </c>
      <c r="D36" s="59">
        <v>265</v>
      </c>
      <c r="E36" s="59">
        <v>323.04000000000002</v>
      </c>
      <c r="F36" s="59">
        <f>E36*$F$5+E36</f>
        <v>371.49600000000004</v>
      </c>
      <c r="G36" s="59">
        <f>F36*$G$5+F36</f>
        <v>408.64560000000006</v>
      </c>
      <c r="H36" s="59">
        <f>G36*$H$5+G36</f>
        <v>449.51016000000004</v>
      </c>
      <c r="I36" s="59">
        <f>H36*$I$5+H36</f>
        <v>478.72832040000003</v>
      </c>
      <c r="J36" s="59">
        <f>I36*$I$5+I36</f>
        <v>509.84566122600006</v>
      </c>
      <c r="K36" s="59">
        <f t="shared" ref="K36:K37" si="8">J36*$K$5+J36</f>
        <v>539.41670957710812</v>
      </c>
    </row>
    <row r="37" spans="1:11" ht="23.25" customHeight="1" x14ac:dyDescent="0.2">
      <c r="A37" s="371"/>
      <c r="B37" s="239" t="s">
        <v>312</v>
      </c>
      <c r="C37" s="143">
        <v>36.380000000000003</v>
      </c>
      <c r="D37" s="59">
        <v>51.8</v>
      </c>
      <c r="E37" s="59">
        <v>63.14</v>
      </c>
      <c r="F37" s="59">
        <f>E37*$F$5+E37</f>
        <v>72.611000000000004</v>
      </c>
      <c r="G37" s="59">
        <f>F37*$G$5+F37</f>
        <v>79.872100000000003</v>
      </c>
      <c r="H37" s="59">
        <f>G37*$H$5+G37</f>
        <v>87.859310000000008</v>
      </c>
      <c r="I37" s="59">
        <f>H37*$I$5+H37</f>
        <v>93.570165150000008</v>
      </c>
      <c r="J37" s="59">
        <f>I37*$I$5+I37</f>
        <v>99.65222588475001</v>
      </c>
      <c r="K37" s="59">
        <f t="shared" si="8"/>
        <v>105.43205498606551</v>
      </c>
    </row>
    <row r="38" spans="1:11" ht="23.25" customHeight="1" x14ac:dyDescent="0.2">
      <c r="A38" s="371"/>
      <c r="B38" s="239"/>
      <c r="C38" s="105"/>
      <c r="D38" s="59"/>
      <c r="E38" s="59"/>
      <c r="F38" s="59"/>
      <c r="G38" s="59"/>
      <c r="H38" s="59"/>
      <c r="I38" s="59"/>
      <c r="J38" s="59"/>
      <c r="K38" s="59"/>
    </row>
    <row r="39" spans="1:11" ht="23.25" customHeight="1" x14ac:dyDescent="0.2">
      <c r="A39" s="371"/>
      <c r="B39" s="234" t="s">
        <v>313</v>
      </c>
      <c r="C39" s="105"/>
      <c r="D39" s="137"/>
      <c r="E39" s="59"/>
      <c r="F39" s="59"/>
      <c r="G39" s="59"/>
      <c r="H39" s="59"/>
      <c r="I39" s="59"/>
      <c r="J39" s="59"/>
      <c r="K39" s="59"/>
    </row>
    <row r="40" spans="1:11" ht="23.25" customHeight="1" x14ac:dyDescent="0.2">
      <c r="A40" s="371"/>
      <c r="B40" s="239" t="s">
        <v>311</v>
      </c>
      <c r="C40" s="143">
        <v>192.97</v>
      </c>
      <c r="D40" s="59">
        <v>318</v>
      </c>
      <c r="E40" s="59">
        <v>387.67</v>
      </c>
      <c r="F40" s="59">
        <f>E40*$F$5+E40</f>
        <v>445.82050000000004</v>
      </c>
      <c r="G40" s="59">
        <f>F40*$G$5+F40</f>
        <v>490.40255000000002</v>
      </c>
      <c r="H40" s="59">
        <f>G40*$H$5+G40</f>
        <v>539.44280500000002</v>
      </c>
      <c r="I40" s="59">
        <f>H40*$I$5+H40</f>
        <v>574.50658732500005</v>
      </c>
      <c r="J40" s="59">
        <f>I40*$I$5+I40</f>
        <v>611.8495155011251</v>
      </c>
      <c r="K40" s="59">
        <f t="shared" ref="K40:K41" si="9">J40*$K$5+J40</f>
        <v>647.33678740019036</v>
      </c>
    </row>
    <row r="41" spans="1:11" ht="23.25" customHeight="1" thickBot="1" x14ac:dyDescent="0.25">
      <c r="A41" s="371"/>
      <c r="B41" s="239" t="s">
        <v>312</v>
      </c>
      <c r="C41" s="161">
        <v>535.78</v>
      </c>
      <c r="D41" s="62">
        <v>901</v>
      </c>
      <c r="E41" s="59">
        <v>1098.3699999999999</v>
      </c>
      <c r="F41" s="59">
        <f>E41*$F$5+E41</f>
        <v>1263.1254999999999</v>
      </c>
      <c r="G41" s="59">
        <f>F41*$G$5+F41</f>
        <v>1389.4380499999997</v>
      </c>
      <c r="H41" s="59">
        <f>G41*$H$5+G41</f>
        <v>1528.3818549999996</v>
      </c>
      <c r="I41" s="59">
        <f>H41*$I$5+H41</f>
        <v>1627.7266755749997</v>
      </c>
      <c r="J41" s="59">
        <f>I41*$I$5+I41</f>
        <v>1733.5289094873747</v>
      </c>
      <c r="K41" s="59">
        <f t="shared" si="9"/>
        <v>1834.0735862376423</v>
      </c>
    </row>
    <row r="42" spans="1:11" ht="23.25" customHeight="1" x14ac:dyDescent="0.2">
      <c r="A42" s="371"/>
      <c r="B42" s="239"/>
      <c r="C42" s="105"/>
      <c r="D42" s="59"/>
      <c r="E42" s="135"/>
      <c r="F42" s="59"/>
      <c r="G42" s="136"/>
      <c r="H42" s="136"/>
      <c r="I42" s="136"/>
      <c r="J42" s="136"/>
      <c r="K42" s="136"/>
    </row>
    <row r="43" spans="1:11" ht="23.25" customHeight="1" x14ac:dyDescent="0.2">
      <c r="A43" s="371"/>
      <c r="B43" s="239" t="s">
        <v>314</v>
      </c>
      <c r="C43" s="105" t="s">
        <v>1</v>
      </c>
      <c r="D43" s="156" t="s">
        <v>1</v>
      </c>
      <c r="E43" s="156" t="s">
        <v>1</v>
      </c>
      <c r="F43" s="156" t="s">
        <v>1</v>
      </c>
      <c r="G43" s="156" t="s">
        <v>1</v>
      </c>
      <c r="H43" s="156" t="s">
        <v>1</v>
      </c>
      <c r="I43" s="156" t="s">
        <v>1</v>
      </c>
      <c r="J43" s="156" t="s">
        <v>1</v>
      </c>
      <c r="K43" s="156" t="s">
        <v>1</v>
      </c>
    </row>
    <row r="44" spans="1:11" ht="23.25" customHeight="1" x14ac:dyDescent="0.2">
      <c r="A44" s="371"/>
      <c r="B44" s="234" t="s">
        <v>368</v>
      </c>
      <c r="C44" s="133"/>
      <c r="D44" s="137"/>
      <c r="E44" s="135"/>
      <c r="F44" s="137"/>
      <c r="G44" s="136"/>
      <c r="H44" s="136"/>
      <c r="I44" s="136"/>
      <c r="J44" s="136"/>
      <c r="K44" s="136"/>
    </row>
    <row r="45" spans="1:11" ht="23.25" customHeight="1" x14ac:dyDescent="0.2">
      <c r="A45" s="371"/>
      <c r="B45" s="239" t="s">
        <v>369</v>
      </c>
      <c r="C45" s="68">
        <v>31.2</v>
      </c>
      <c r="D45" s="59">
        <v>43.1</v>
      </c>
      <c r="E45" s="59">
        <v>52.56</v>
      </c>
      <c r="F45" s="59">
        <f>E45*$F$5+E45</f>
        <v>60.444000000000003</v>
      </c>
      <c r="G45" s="59">
        <f>F45*$G$5+F45</f>
        <v>66.488399999999999</v>
      </c>
      <c r="H45" s="59">
        <f>G45*$H$5+G45</f>
        <v>73.137239999999991</v>
      </c>
      <c r="I45" s="59">
        <f>H45*$I$5+H45</f>
        <v>77.891160599999992</v>
      </c>
      <c r="J45" s="59">
        <f>I45*$I$5+I45</f>
        <v>82.954086038999989</v>
      </c>
      <c r="K45" s="59">
        <f>J45*$K$5+J45</f>
        <v>87.765423029261996</v>
      </c>
    </row>
    <row r="46" spans="1:11" s="276" customFormat="1" ht="23.25" customHeight="1" thickBot="1" x14ac:dyDescent="0.25">
      <c r="A46" s="551"/>
      <c r="B46" s="442" t="s">
        <v>523</v>
      </c>
      <c r="C46" s="163"/>
      <c r="D46" s="552"/>
      <c r="E46" s="132"/>
      <c r="F46" s="552"/>
      <c r="G46" s="553"/>
      <c r="H46" s="553"/>
      <c r="I46" s="553"/>
      <c r="J46" s="553"/>
      <c r="K46" s="553"/>
    </row>
    <row r="47" spans="1:11" ht="30" customHeight="1" x14ac:dyDescent="0.2">
      <c r="A47" s="370"/>
      <c r="B47" s="811" t="s">
        <v>238</v>
      </c>
      <c r="C47" s="133"/>
      <c r="D47" s="58" t="s">
        <v>237</v>
      </c>
      <c r="E47" s="278" t="s">
        <v>237</v>
      </c>
      <c r="F47" s="278" t="s">
        <v>237</v>
      </c>
      <c r="G47" s="278" t="s">
        <v>237</v>
      </c>
      <c r="H47" s="58" t="s">
        <v>237</v>
      </c>
      <c r="I47" s="58" t="s">
        <v>237</v>
      </c>
      <c r="J47" s="58" t="s">
        <v>802</v>
      </c>
      <c r="K47" s="58" t="s">
        <v>802</v>
      </c>
    </row>
    <row r="48" spans="1:11" ht="27" customHeight="1" x14ac:dyDescent="0.2">
      <c r="A48" s="371"/>
      <c r="B48" s="813"/>
      <c r="C48" s="133"/>
      <c r="D48" s="130" t="s">
        <v>555</v>
      </c>
      <c r="E48" s="130" t="s">
        <v>557</v>
      </c>
      <c r="F48" s="130" t="s">
        <v>570</v>
      </c>
      <c r="G48" s="130" t="s">
        <v>599</v>
      </c>
      <c r="H48" s="75" t="s">
        <v>761</v>
      </c>
      <c r="I48" s="75" t="s">
        <v>780</v>
      </c>
      <c r="J48" s="75" t="s">
        <v>808</v>
      </c>
      <c r="K48" s="75" t="s">
        <v>921</v>
      </c>
    </row>
    <row r="49" spans="1:11" ht="27" customHeight="1" thickBot="1" x14ac:dyDescent="0.25">
      <c r="A49" s="372"/>
      <c r="B49" s="815"/>
      <c r="C49" s="133"/>
      <c r="D49" s="60">
        <v>0.06</v>
      </c>
      <c r="E49" s="60">
        <v>0.06</v>
      </c>
      <c r="F49" s="128">
        <v>5.6000000000000001E-2</v>
      </c>
      <c r="G49" s="381">
        <v>0.1</v>
      </c>
      <c r="H49" s="128">
        <v>0.1</v>
      </c>
      <c r="I49" s="128">
        <v>6.5000000000000002E-2</v>
      </c>
      <c r="J49" s="128">
        <v>5.8999999999999997E-2</v>
      </c>
      <c r="K49" s="128">
        <v>5.8000000000000003E-2</v>
      </c>
    </row>
    <row r="50" spans="1:11" ht="21.75" customHeight="1" x14ac:dyDescent="0.2">
      <c r="A50" s="370"/>
      <c r="B50" s="232" t="s">
        <v>315</v>
      </c>
      <c r="C50" s="133"/>
      <c r="D50" s="186"/>
      <c r="E50" s="172"/>
      <c r="F50" s="186"/>
      <c r="G50" s="147"/>
      <c r="H50" s="147"/>
      <c r="I50" s="147"/>
      <c r="J50" s="147"/>
      <c r="K50" s="147"/>
    </row>
    <row r="51" spans="1:11" ht="21.75" customHeight="1" x14ac:dyDescent="0.2">
      <c r="A51" s="371"/>
      <c r="B51" s="239"/>
      <c r="C51" s="133"/>
      <c r="D51" s="137"/>
      <c r="E51" s="135"/>
      <c r="F51" s="137"/>
      <c r="G51" s="147"/>
      <c r="H51" s="147"/>
      <c r="I51" s="147"/>
      <c r="J51" s="147"/>
      <c r="K51" s="147"/>
    </row>
    <row r="52" spans="1:11" ht="21.75" customHeight="1" x14ac:dyDescent="0.2">
      <c r="A52" s="371"/>
      <c r="B52" s="239" t="s">
        <v>316</v>
      </c>
      <c r="C52" s="143">
        <v>54.29</v>
      </c>
      <c r="D52" s="59">
        <v>75</v>
      </c>
      <c r="E52" s="59">
        <v>91.43</v>
      </c>
      <c r="F52" s="59">
        <f>E52*$F$5+E52</f>
        <v>105.14450000000001</v>
      </c>
      <c r="G52" s="59">
        <f>F52*$G$5+F52</f>
        <v>115.65895</v>
      </c>
      <c r="H52" s="59">
        <f>G52*$H$5+G52</f>
        <v>127.224845</v>
      </c>
      <c r="I52" s="59">
        <f>H52*$I$5+H52</f>
        <v>135.494459925</v>
      </c>
      <c r="J52" s="59">
        <f>I52*$I$5+I52</f>
        <v>144.30159982012501</v>
      </c>
      <c r="K52" s="59">
        <f t="shared" ref="K52:K53" si="10">J52*$K$5+J52</f>
        <v>152.67109260969227</v>
      </c>
    </row>
    <row r="53" spans="1:11" ht="21.75" customHeight="1" x14ac:dyDescent="0.2">
      <c r="A53" s="371"/>
      <c r="B53" s="239" t="s">
        <v>538</v>
      </c>
      <c r="C53" s="143">
        <v>27.98</v>
      </c>
      <c r="D53" s="59">
        <v>38.700000000000003</v>
      </c>
      <c r="E53" s="59"/>
      <c r="F53" s="59">
        <f>E53*$F$5+E53</f>
        <v>0</v>
      </c>
      <c r="G53" s="59">
        <f>F53*$G$5+F53</f>
        <v>0</v>
      </c>
      <c r="H53" s="59">
        <f>G53*$H$5+G53</f>
        <v>0</v>
      </c>
      <c r="I53" s="59">
        <f>H53*$I$5+H53</f>
        <v>0</v>
      </c>
      <c r="J53" s="59">
        <f>I53*$I$5+I53</f>
        <v>0</v>
      </c>
      <c r="K53" s="59">
        <f t="shared" si="10"/>
        <v>0</v>
      </c>
    </row>
    <row r="54" spans="1:11" ht="21.75" customHeight="1" thickBot="1" x14ac:dyDescent="0.25">
      <c r="A54" s="372"/>
      <c r="B54" s="184"/>
      <c r="C54" s="174"/>
      <c r="D54" s="62"/>
      <c r="E54" s="157"/>
      <c r="F54" s="62"/>
      <c r="G54" s="266"/>
      <c r="H54" s="266"/>
      <c r="I54" s="266"/>
      <c r="J54" s="266"/>
      <c r="K54" s="266"/>
    </row>
    <row r="55" spans="1:11" ht="22.5" customHeight="1" x14ac:dyDescent="0.2">
      <c r="A55" s="370"/>
      <c r="B55" s="232" t="s">
        <v>317</v>
      </c>
      <c r="C55" s="554">
        <v>155.08000000000001</v>
      </c>
      <c r="D55" s="59">
        <v>214.3</v>
      </c>
      <c r="E55" s="59">
        <v>261.27999999999997</v>
      </c>
      <c r="F55" s="59">
        <f>E55*$F$5+E55</f>
        <v>300.47199999999998</v>
      </c>
      <c r="G55" s="59">
        <f>F55*$G$5+F55</f>
        <v>330.51919999999996</v>
      </c>
      <c r="H55" s="59">
        <f>G55*$H$5+G55</f>
        <v>363.57111999999995</v>
      </c>
      <c r="I55" s="59">
        <f>H55*$I$5+H55</f>
        <v>387.20324279999994</v>
      </c>
      <c r="J55" s="59">
        <f>I55*$I$5+I55</f>
        <v>412.37145358199996</v>
      </c>
      <c r="K55" s="59">
        <f>J55*$K$5+J55</f>
        <v>436.28899788975593</v>
      </c>
    </row>
    <row r="56" spans="1:11" ht="22.5" customHeight="1" thickBot="1" x14ac:dyDescent="0.25">
      <c r="A56" s="372"/>
      <c r="B56" s="184"/>
      <c r="C56" s="174"/>
      <c r="D56" s="59"/>
      <c r="E56" s="157"/>
      <c r="F56" s="59"/>
      <c r="G56" s="164"/>
      <c r="H56" s="164"/>
      <c r="I56" s="164"/>
      <c r="J56" s="164"/>
      <c r="K56" s="164"/>
    </row>
    <row r="57" spans="1:11" ht="22.5" customHeight="1" x14ac:dyDescent="0.2">
      <c r="A57" s="370"/>
      <c r="B57" s="232" t="s">
        <v>318</v>
      </c>
      <c r="C57" s="547" t="s">
        <v>319</v>
      </c>
      <c r="D57" s="555" t="s">
        <v>319</v>
      </c>
      <c r="E57" s="555" t="s">
        <v>319</v>
      </c>
      <c r="F57" s="555" t="s">
        <v>319</v>
      </c>
      <c r="G57" s="555" t="s">
        <v>319</v>
      </c>
      <c r="H57" s="555" t="s">
        <v>319</v>
      </c>
      <c r="I57" s="555" t="s">
        <v>319</v>
      </c>
      <c r="J57" s="555" t="s">
        <v>319</v>
      </c>
      <c r="K57" s="555" t="s">
        <v>319</v>
      </c>
    </row>
    <row r="58" spans="1:11" ht="22.5" customHeight="1" thickBot="1" x14ac:dyDescent="0.25">
      <c r="A58" s="372"/>
      <c r="B58" s="233"/>
      <c r="C58" s="105"/>
      <c r="D58" s="146"/>
      <c r="E58" s="175"/>
      <c r="F58" s="175"/>
      <c r="G58" s="175"/>
      <c r="H58" s="175"/>
      <c r="I58" s="175"/>
      <c r="J58" s="175"/>
      <c r="K58" s="175"/>
    </row>
    <row r="59" spans="1:11" ht="23.25" customHeight="1" x14ac:dyDescent="0.2">
      <c r="A59" s="370"/>
      <c r="B59" s="232" t="s">
        <v>320</v>
      </c>
      <c r="C59" s="105"/>
      <c r="D59" s="186"/>
      <c r="E59" s="135"/>
      <c r="F59" s="137"/>
      <c r="G59" s="136"/>
      <c r="H59" s="136"/>
      <c r="I59" s="136"/>
      <c r="J59" s="136"/>
      <c r="K59" s="136"/>
    </row>
    <row r="60" spans="1:11" ht="23.25" customHeight="1" x14ac:dyDescent="0.2">
      <c r="A60" s="371"/>
      <c r="B60" s="239"/>
      <c r="C60" s="105"/>
      <c r="D60" s="137"/>
      <c r="E60" s="135"/>
      <c r="F60" s="137"/>
      <c r="G60" s="136"/>
      <c r="H60" s="136"/>
      <c r="I60" s="136"/>
      <c r="J60" s="136"/>
      <c r="K60" s="136"/>
    </row>
    <row r="61" spans="1:11" ht="23.25" customHeight="1" x14ac:dyDescent="0.2">
      <c r="A61" s="371"/>
      <c r="B61" s="239" t="s">
        <v>321</v>
      </c>
      <c r="C61" s="105"/>
      <c r="D61" s="137"/>
      <c r="E61" s="135"/>
      <c r="F61" s="137"/>
      <c r="G61" s="136"/>
      <c r="H61" s="136"/>
      <c r="I61" s="136"/>
      <c r="J61" s="136"/>
      <c r="K61" s="136"/>
    </row>
    <row r="62" spans="1:11" ht="23.25" customHeight="1" x14ac:dyDescent="0.2">
      <c r="A62" s="371"/>
      <c r="B62" s="239" t="s">
        <v>322</v>
      </c>
      <c r="C62" s="143">
        <v>744.7</v>
      </c>
      <c r="D62" s="59">
        <v>1029.5999999999999</v>
      </c>
      <c r="E62" s="59">
        <v>1255.1099999999999</v>
      </c>
      <c r="F62" s="59">
        <f t="shared" ref="F62:F68" si="11">E62*$F$5+E62</f>
        <v>1443.3764999999999</v>
      </c>
      <c r="G62" s="59">
        <f t="shared" ref="G62:G68" si="12">F62*$G$5+F62</f>
        <v>1587.7141499999998</v>
      </c>
      <c r="H62" s="59">
        <f t="shared" ref="H62:H68" si="13">G62*$H$5+G62</f>
        <v>1746.4855649999997</v>
      </c>
      <c r="I62" s="59">
        <f t="shared" ref="I62:J68" si="14">H62*$I$5+H62</f>
        <v>1860.0071267249998</v>
      </c>
      <c r="J62" s="59">
        <f t="shared" si="14"/>
        <v>1980.9075899621248</v>
      </c>
      <c r="K62" s="59">
        <f t="shared" ref="K62:K68" si="15">J62*$K$5+J62</f>
        <v>2095.8002301799279</v>
      </c>
    </row>
    <row r="63" spans="1:11" ht="23.25" customHeight="1" x14ac:dyDescent="0.2">
      <c r="A63" s="371"/>
      <c r="B63" s="239" t="s">
        <v>323</v>
      </c>
      <c r="C63" s="143">
        <v>1035.0999999999999</v>
      </c>
      <c r="D63" s="137">
        <v>1431.1</v>
      </c>
      <c r="E63" s="59">
        <v>1744.55</v>
      </c>
      <c r="F63" s="59">
        <f t="shared" si="11"/>
        <v>2006.2325000000001</v>
      </c>
      <c r="G63" s="59">
        <f t="shared" si="12"/>
        <v>2206.8557500000002</v>
      </c>
      <c r="H63" s="59">
        <f t="shared" si="13"/>
        <v>2427.5413250000001</v>
      </c>
      <c r="I63" s="59">
        <f t="shared" si="14"/>
        <v>2585.3315111250004</v>
      </c>
      <c r="J63" s="59">
        <f t="shared" si="14"/>
        <v>2753.3780593481256</v>
      </c>
      <c r="K63" s="59">
        <f t="shared" si="15"/>
        <v>2913.0739867903167</v>
      </c>
    </row>
    <row r="64" spans="1:11" ht="23.25" customHeight="1" x14ac:dyDescent="0.2">
      <c r="A64" s="371"/>
      <c r="B64" s="239" t="s">
        <v>324</v>
      </c>
      <c r="C64" s="143">
        <v>1345.3</v>
      </c>
      <c r="D64" s="59">
        <v>1860</v>
      </c>
      <c r="E64" s="59">
        <v>2267.34</v>
      </c>
      <c r="F64" s="59">
        <f t="shared" si="11"/>
        <v>2607.4410000000003</v>
      </c>
      <c r="G64" s="59">
        <f t="shared" si="12"/>
        <v>2868.1851000000001</v>
      </c>
      <c r="H64" s="59">
        <f t="shared" si="13"/>
        <v>3155.0036100000002</v>
      </c>
      <c r="I64" s="59">
        <f t="shared" si="14"/>
        <v>3360.0788446500001</v>
      </c>
      <c r="J64" s="59">
        <f t="shared" si="14"/>
        <v>3578.4839695522501</v>
      </c>
      <c r="K64" s="59">
        <f t="shared" si="15"/>
        <v>3786.0360397862805</v>
      </c>
    </row>
    <row r="65" spans="1:11" ht="23.25" customHeight="1" x14ac:dyDescent="0.2">
      <c r="A65" s="371"/>
      <c r="B65" s="239" t="s">
        <v>325</v>
      </c>
      <c r="C65" s="143">
        <v>1498.2</v>
      </c>
      <c r="D65" s="59">
        <v>3180</v>
      </c>
      <c r="E65" s="59">
        <v>3876.42</v>
      </c>
      <c r="F65" s="59">
        <f t="shared" si="11"/>
        <v>4457.8829999999998</v>
      </c>
      <c r="G65" s="59">
        <f t="shared" si="12"/>
        <v>4903.6713</v>
      </c>
      <c r="H65" s="59">
        <f t="shared" si="13"/>
        <v>5394.0384299999996</v>
      </c>
      <c r="I65" s="59">
        <f t="shared" si="14"/>
        <v>5744.6509279499996</v>
      </c>
      <c r="J65" s="59">
        <f t="shared" si="14"/>
        <v>6118.0532382667498</v>
      </c>
      <c r="K65" s="59">
        <f t="shared" si="15"/>
        <v>6472.900326086221</v>
      </c>
    </row>
    <row r="66" spans="1:11" ht="23.25" customHeight="1" x14ac:dyDescent="0.2">
      <c r="A66" s="371"/>
      <c r="B66" s="239" t="s">
        <v>764</v>
      </c>
      <c r="C66" s="143">
        <v>53.9</v>
      </c>
      <c r="D66" s="59">
        <v>74.599999999999994</v>
      </c>
      <c r="E66" s="59">
        <v>90.97</v>
      </c>
      <c r="F66" s="59">
        <f t="shared" si="11"/>
        <v>104.6155</v>
      </c>
      <c r="G66" s="59">
        <f t="shared" si="12"/>
        <v>115.07705</v>
      </c>
      <c r="H66" s="59">
        <f t="shared" si="13"/>
        <v>126.584755</v>
      </c>
      <c r="I66" s="59">
        <f t="shared" si="14"/>
        <v>134.81276407499999</v>
      </c>
      <c r="J66" s="59">
        <f t="shared" si="14"/>
        <v>143.57559373987499</v>
      </c>
      <c r="K66" s="59">
        <f t="shared" si="15"/>
        <v>151.90297817678774</v>
      </c>
    </row>
    <row r="67" spans="1:11" ht="23.25" customHeight="1" x14ac:dyDescent="0.2">
      <c r="A67" s="371"/>
      <c r="B67" s="239" t="s">
        <v>326</v>
      </c>
      <c r="C67" s="143">
        <v>1859</v>
      </c>
      <c r="D67" s="59">
        <v>4240</v>
      </c>
      <c r="E67" s="59">
        <v>5168.5600000000004</v>
      </c>
      <c r="F67" s="59">
        <f t="shared" si="11"/>
        <v>5943.8440000000001</v>
      </c>
      <c r="G67" s="59">
        <f t="shared" si="12"/>
        <v>6538.2284</v>
      </c>
      <c r="H67" s="59">
        <f t="shared" si="13"/>
        <v>7192.0512399999998</v>
      </c>
      <c r="I67" s="59">
        <f t="shared" si="14"/>
        <v>7659.5345705999998</v>
      </c>
      <c r="J67" s="59">
        <f t="shared" si="14"/>
        <v>8157.404317689</v>
      </c>
      <c r="K67" s="59">
        <f t="shared" si="15"/>
        <v>8630.5337681149613</v>
      </c>
    </row>
    <row r="68" spans="1:11" ht="23.25" customHeight="1" x14ac:dyDescent="0.2">
      <c r="A68" s="371"/>
      <c r="B68" s="239" t="s">
        <v>765</v>
      </c>
      <c r="C68" s="143">
        <v>53.9</v>
      </c>
      <c r="D68" s="59">
        <v>74.599999999999994</v>
      </c>
      <c r="E68" s="59">
        <v>90.97</v>
      </c>
      <c r="F68" s="59">
        <f t="shared" si="11"/>
        <v>104.6155</v>
      </c>
      <c r="G68" s="59">
        <f t="shared" si="12"/>
        <v>115.07705</v>
      </c>
      <c r="H68" s="59">
        <f t="shared" si="13"/>
        <v>126.584755</v>
      </c>
      <c r="I68" s="59">
        <f t="shared" si="14"/>
        <v>134.81276407499999</v>
      </c>
      <c r="J68" s="59">
        <f t="shared" si="14"/>
        <v>143.57559373987499</v>
      </c>
      <c r="K68" s="59">
        <f t="shared" si="15"/>
        <v>151.90297817678774</v>
      </c>
    </row>
    <row r="69" spans="1:11" ht="23.25" customHeight="1" thickBot="1" x14ac:dyDescent="0.25">
      <c r="A69" s="372"/>
      <c r="B69" s="148"/>
      <c r="C69" s="131"/>
      <c r="D69" s="62"/>
      <c r="E69" s="131"/>
      <c r="F69" s="62"/>
      <c r="G69" s="164"/>
      <c r="H69" s="164"/>
      <c r="I69" s="164"/>
      <c r="J69" s="164"/>
      <c r="K69" s="164"/>
    </row>
    <row r="70" spans="1:11" ht="30" customHeight="1" thickBot="1" x14ac:dyDescent="0.25">
      <c r="A70" s="373"/>
      <c r="B70" s="556" t="s">
        <v>248</v>
      </c>
      <c r="C70" s="131"/>
      <c r="D70" s="162"/>
      <c r="E70" s="164"/>
      <c r="F70" s="164"/>
      <c r="G70" s="164"/>
      <c r="H70" s="164"/>
      <c r="I70" s="164"/>
      <c r="J70" s="164"/>
      <c r="K70" s="164"/>
    </row>
    <row r="71" spans="1:11" ht="33" customHeight="1" x14ac:dyDescent="0.2">
      <c r="A71" s="370"/>
      <c r="B71" s="819" t="s">
        <v>347</v>
      </c>
      <c r="C71" s="78" t="s">
        <v>216</v>
      </c>
      <c r="D71" s="58" t="s">
        <v>237</v>
      </c>
      <c r="E71" s="278" t="s">
        <v>237</v>
      </c>
      <c r="F71" s="278" t="s">
        <v>237</v>
      </c>
      <c r="G71" s="278" t="s">
        <v>237</v>
      </c>
      <c r="H71" s="58" t="s">
        <v>237</v>
      </c>
      <c r="I71" s="58" t="s">
        <v>237</v>
      </c>
      <c r="J71" s="58" t="s">
        <v>802</v>
      </c>
      <c r="K71" s="58" t="s">
        <v>802</v>
      </c>
    </row>
    <row r="72" spans="1:11" ht="27.75" customHeight="1" x14ac:dyDescent="0.2">
      <c r="A72" s="371"/>
      <c r="B72" s="821"/>
      <c r="C72" s="78" t="s">
        <v>218</v>
      </c>
      <c r="D72" s="130" t="s">
        <v>555</v>
      </c>
      <c r="E72" s="130" t="s">
        <v>557</v>
      </c>
      <c r="F72" s="130" t="s">
        <v>570</v>
      </c>
      <c r="G72" s="130" t="s">
        <v>599</v>
      </c>
      <c r="H72" s="75" t="s">
        <v>761</v>
      </c>
      <c r="I72" s="75" t="s">
        <v>780</v>
      </c>
      <c r="J72" s="75" t="s">
        <v>808</v>
      </c>
      <c r="K72" s="75" t="s">
        <v>921</v>
      </c>
    </row>
    <row r="73" spans="1:11" ht="27.75" customHeight="1" thickBot="1" x14ac:dyDescent="0.25">
      <c r="A73" s="372"/>
      <c r="B73" s="823"/>
      <c r="C73" s="158">
        <v>0.1</v>
      </c>
      <c r="D73" s="60">
        <v>0.06</v>
      </c>
      <c r="E73" s="60">
        <v>0.06</v>
      </c>
      <c r="F73" s="128">
        <v>5.6000000000000001E-2</v>
      </c>
      <c r="G73" s="381">
        <v>0.06</v>
      </c>
      <c r="H73" s="128">
        <v>0.1</v>
      </c>
      <c r="I73" s="128">
        <v>6.5000000000000002E-2</v>
      </c>
      <c r="J73" s="128">
        <v>5.8999999999999997E-2</v>
      </c>
      <c r="K73" s="128">
        <v>5.8000000000000003E-2</v>
      </c>
    </row>
    <row r="74" spans="1:11" ht="30" customHeight="1" x14ac:dyDescent="0.2">
      <c r="A74" s="370"/>
      <c r="B74" s="558" t="s">
        <v>5</v>
      </c>
      <c r="C74" s="547"/>
      <c r="D74" s="172"/>
      <c r="E74" s="185"/>
      <c r="F74" s="261"/>
      <c r="G74" s="147"/>
      <c r="H74" s="147"/>
      <c r="I74" s="147"/>
      <c r="J74" s="147"/>
      <c r="K74" s="147"/>
    </row>
    <row r="75" spans="1:11" ht="36" customHeight="1" x14ac:dyDescent="0.2">
      <c r="A75" s="371"/>
      <c r="B75" s="239" t="s">
        <v>592</v>
      </c>
      <c r="C75" s="105" t="s">
        <v>328</v>
      </c>
      <c r="D75" s="146"/>
      <c r="E75" s="133"/>
      <c r="F75" s="136"/>
      <c r="G75" s="136"/>
      <c r="H75" s="136"/>
      <c r="I75" s="136"/>
      <c r="J75" s="136"/>
      <c r="K75" s="136"/>
    </row>
    <row r="76" spans="1:11" ht="21.75" customHeight="1" x14ac:dyDescent="0.2">
      <c r="A76" s="371"/>
      <c r="B76" s="239" t="s">
        <v>329</v>
      </c>
      <c r="C76" s="143">
        <v>11</v>
      </c>
      <c r="D76" s="59">
        <v>15.3</v>
      </c>
      <c r="E76" s="59">
        <v>19</v>
      </c>
      <c r="F76" s="59">
        <f>E76*$G$5+E76</f>
        <v>20.9</v>
      </c>
      <c r="G76" s="59">
        <f>F76*$G$5+F76</f>
        <v>22.99</v>
      </c>
      <c r="H76" s="59">
        <f>G76*$H$73+G76</f>
        <v>25.288999999999998</v>
      </c>
      <c r="I76" s="59">
        <f>H76*$I$73+H76</f>
        <v>26.932784999999999</v>
      </c>
      <c r="J76" s="59">
        <f>I76*$J$73+I76</f>
        <v>28.521819314999998</v>
      </c>
      <c r="K76" s="59">
        <f t="shared" ref="K76:K77" si="16">J76*$K$5+J76</f>
        <v>30.176084835269997</v>
      </c>
    </row>
    <row r="77" spans="1:11" ht="21.75" customHeight="1" x14ac:dyDescent="0.2">
      <c r="A77" s="371"/>
      <c r="B77" s="239" t="s">
        <v>330</v>
      </c>
      <c r="C77" s="143">
        <v>6</v>
      </c>
      <c r="D77" s="59">
        <v>8.3000000000000007</v>
      </c>
      <c r="E77" s="59">
        <v>11</v>
      </c>
      <c r="F77" s="59">
        <f>E77*$G$5+E77</f>
        <v>12.1</v>
      </c>
      <c r="G77" s="59">
        <f>F77*$G$5+F77</f>
        <v>13.309999999999999</v>
      </c>
      <c r="H77" s="59">
        <f>G77*$H$73+G77</f>
        <v>14.640999999999998</v>
      </c>
      <c r="I77" s="59">
        <f>H77*$I$73+H77</f>
        <v>15.592664999999998</v>
      </c>
      <c r="J77" s="59">
        <f>I77*$J$73+I77</f>
        <v>16.512632234999998</v>
      </c>
      <c r="K77" s="59">
        <f t="shared" si="16"/>
        <v>17.470364904629999</v>
      </c>
    </row>
    <row r="78" spans="1:11" ht="21.75" customHeight="1" x14ac:dyDescent="0.2">
      <c r="A78" s="371"/>
      <c r="B78" s="239"/>
      <c r="C78" s="105"/>
      <c r="D78" s="146"/>
      <c r="E78" s="59"/>
      <c r="F78" s="59"/>
      <c r="G78" s="59"/>
      <c r="H78" s="59"/>
      <c r="I78" s="59"/>
      <c r="J78" s="59"/>
      <c r="K78" s="59"/>
    </row>
    <row r="79" spans="1:11" ht="21.75" customHeight="1" x14ac:dyDescent="0.2">
      <c r="A79" s="371"/>
      <c r="B79" s="239" t="s">
        <v>327</v>
      </c>
      <c r="C79" s="133">
        <v>0</v>
      </c>
      <c r="D79" s="137">
        <v>51.7</v>
      </c>
      <c r="E79" s="59">
        <v>63.02</v>
      </c>
      <c r="F79" s="59">
        <f>E79*$F$5+E79</f>
        <v>72.472999999999999</v>
      </c>
      <c r="G79" s="59">
        <f>F79*$G$5+F79</f>
        <v>79.720299999999995</v>
      </c>
      <c r="H79" s="59">
        <f>G79*$H$73+G79</f>
        <v>87.692329999999998</v>
      </c>
      <c r="I79" s="59">
        <f>H79*$I$73+H79</f>
        <v>93.39233145</v>
      </c>
      <c r="J79" s="59">
        <f>I79*$J$73+I79</f>
        <v>98.902479005550006</v>
      </c>
      <c r="K79" s="59">
        <f>J79*$K$5+J79</f>
        <v>104.6388227878719</v>
      </c>
    </row>
    <row r="80" spans="1:11" ht="21.75" customHeight="1" thickBot="1" x14ac:dyDescent="0.25">
      <c r="A80" s="372"/>
      <c r="B80" s="184"/>
      <c r="C80" s="131"/>
      <c r="D80" s="157"/>
      <c r="E80" s="157"/>
      <c r="F80" s="162"/>
      <c r="G80" s="266"/>
      <c r="H80" s="266"/>
      <c r="I80" s="266"/>
      <c r="J80" s="266"/>
      <c r="K80" s="266"/>
    </row>
    <row r="81" spans="1:11" ht="22.5" customHeight="1" x14ac:dyDescent="0.2">
      <c r="A81" s="370"/>
      <c r="B81" s="558" t="s">
        <v>798</v>
      </c>
      <c r="C81" s="185"/>
      <c r="D81" s="172"/>
      <c r="E81" s="135"/>
      <c r="F81" s="137"/>
      <c r="G81" s="136"/>
      <c r="H81" s="136"/>
      <c r="I81" s="136"/>
      <c r="J81" s="136"/>
      <c r="K81" s="136"/>
    </row>
    <row r="82" spans="1:11" ht="21.75" customHeight="1" x14ac:dyDescent="0.2">
      <c r="A82" s="371"/>
      <c r="B82" s="239" t="s">
        <v>331</v>
      </c>
      <c r="C82" s="143">
        <v>12</v>
      </c>
      <c r="D82" s="59">
        <v>16.5</v>
      </c>
      <c r="E82" s="59">
        <v>20.5</v>
      </c>
      <c r="F82" s="59">
        <f>E82*$G$5+E82</f>
        <v>22.55</v>
      </c>
      <c r="G82" s="59">
        <f>F82*$G$5+F82</f>
        <v>24.805</v>
      </c>
      <c r="H82" s="59">
        <f>G82*$H$73+G82</f>
        <v>27.285499999999999</v>
      </c>
      <c r="I82" s="59">
        <f>H82*$I$73+H82</f>
        <v>29.059057499999998</v>
      </c>
      <c r="J82" s="59">
        <f>I82*$J$73+I82</f>
        <v>30.773541892499999</v>
      </c>
      <c r="K82" s="59">
        <f>J82*$K$5+J82</f>
        <v>32.558407322264998</v>
      </c>
    </row>
    <row r="83" spans="1:11" ht="21.75" customHeight="1" x14ac:dyDescent="0.2">
      <c r="A83" s="371"/>
      <c r="B83" s="239" t="s">
        <v>332</v>
      </c>
      <c r="C83" s="105" t="s">
        <v>333</v>
      </c>
      <c r="D83" s="146" t="s">
        <v>333</v>
      </c>
      <c r="E83" s="146" t="s">
        <v>333</v>
      </c>
      <c r="F83" s="156" t="s">
        <v>333</v>
      </c>
      <c r="G83" s="156" t="s">
        <v>333</v>
      </c>
      <c r="H83" s="156" t="s">
        <v>333</v>
      </c>
      <c r="I83" s="156" t="s">
        <v>333</v>
      </c>
      <c r="J83" s="156" t="s">
        <v>333</v>
      </c>
      <c r="K83" s="156" t="s">
        <v>333</v>
      </c>
    </row>
    <row r="84" spans="1:11" ht="21.75" customHeight="1" x14ac:dyDescent="0.2">
      <c r="A84" s="371"/>
      <c r="B84" s="239" t="s">
        <v>334</v>
      </c>
      <c r="C84" s="105"/>
      <c r="D84" s="137"/>
      <c r="E84" s="135"/>
      <c r="F84" s="137"/>
      <c r="G84" s="136"/>
      <c r="H84" s="136"/>
      <c r="I84" s="136"/>
      <c r="J84" s="136"/>
      <c r="K84" s="136"/>
    </row>
    <row r="85" spans="1:11" ht="21.75" customHeight="1" x14ac:dyDescent="0.2">
      <c r="A85" s="371"/>
      <c r="B85" s="239" t="s">
        <v>335</v>
      </c>
      <c r="C85" s="105" t="s">
        <v>337</v>
      </c>
      <c r="D85" s="137"/>
      <c r="E85" s="135"/>
      <c r="F85" s="137"/>
      <c r="G85" s="136"/>
      <c r="H85" s="136"/>
      <c r="I85" s="136"/>
      <c r="J85" s="136"/>
      <c r="K85" s="136"/>
    </row>
    <row r="86" spans="1:11" ht="21.75" customHeight="1" x14ac:dyDescent="0.2">
      <c r="A86" s="371"/>
      <c r="B86" s="239" t="s">
        <v>336</v>
      </c>
      <c r="C86" s="105" t="s">
        <v>337</v>
      </c>
      <c r="D86" s="137"/>
      <c r="E86" s="135"/>
      <c r="F86" s="137"/>
      <c r="G86" s="136"/>
      <c r="H86" s="136"/>
      <c r="I86" s="136"/>
      <c r="J86" s="136"/>
      <c r="K86" s="136"/>
    </row>
    <row r="87" spans="1:11" ht="21.75" customHeight="1" x14ac:dyDescent="0.2">
      <c r="A87" s="371"/>
      <c r="B87" s="239"/>
      <c r="C87" s="105"/>
      <c r="D87" s="137"/>
      <c r="E87" s="135"/>
      <c r="F87" s="137"/>
      <c r="G87" s="136"/>
      <c r="H87" s="136"/>
      <c r="I87" s="136"/>
      <c r="J87" s="136"/>
      <c r="K87" s="136"/>
    </row>
    <row r="88" spans="1:11" ht="21.75" customHeight="1" x14ac:dyDescent="0.2">
      <c r="A88" s="371"/>
      <c r="B88" s="239" t="s">
        <v>338</v>
      </c>
      <c r="C88" s="104"/>
      <c r="D88" s="137"/>
      <c r="E88" s="135"/>
      <c r="F88" s="137"/>
      <c r="G88" s="136"/>
      <c r="H88" s="136"/>
      <c r="I88" s="136"/>
      <c r="J88" s="136"/>
      <c r="K88" s="136"/>
    </row>
    <row r="89" spans="1:11" ht="21.75" customHeight="1" x14ac:dyDescent="0.2">
      <c r="A89" s="371"/>
      <c r="B89" s="239" t="s">
        <v>339</v>
      </c>
      <c r="C89" s="104"/>
      <c r="D89" s="137"/>
      <c r="E89" s="135"/>
      <c r="F89" s="137"/>
      <c r="G89" s="136"/>
      <c r="H89" s="136"/>
      <c r="I89" s="136"/>
      <c r="J89" s="136"/>
      <c r="K89" s="136"/>
    </row>
    <row r="90" spans="1:11" ht="21.75" customHeight="1" x14ac:dyDescent="0.2">
      <c r="A90" s="371"/>
      <c r="B90" s="239" t="s">
        <v>340</v>
      </c>
      <c r="C90" s="114"/>
      <c r="D90" s="137"/>
      <c r="E90" s="135"/>
      <c r="F90" s="137"/>
      <c r="G90" s="136"/>
      <c r="H90" s="136"/>
      <c r="I90" s="136"/>
      <c r="J90" s="136"/>
      <c r="K90" s="136"/>
    </row>
    <row r="91" spans="1:11" ht="21.75" customHeight="1" x14ac:dyDescent="0.2">
      <c r="A91" s="371"/>
      <c r="B91" s="239" t="s">
        <v>341</v>
      </c>
      <c r="C91" s="435">
        <v>7</v>
      </c>
      <c r="D91" s="59">
        <v>9.6</v>
      </c>
      <c r="E91" s="59">
        <v>12</v>
      </c>
      <c r="F91" s="59">
        <f>E91*$G$5+E91</f>
        <v>13.2</v>
      </c>
      <c r="G91" s="59">
        <f>F91*$G$5+F91</f>
        <v>14.52</v>
      </c>
      <c r="H91" s="59">
        <f>G91*$H$73+G91</f>
        <v>15.972</v>
      </c>
      <c r="I91" s="59">
        <f>H91*$I$73+H91</f>
        <v>17.010179999999998</v>
      </c>
      <c r="J91" s="59">
        <f>I91*$J$73+I91</f>
        <v>18.013780619999999</v>
      </c>
      <c r="K91" s="59">
        <f>J91*$K$5+J91</f>
        <v>19.058579895959998</v>
      </c>
    </row>
    <row r="92" spans="1:11" ht="21.75" customHeight="1" x14ac:dyDescent="0.2">
      <c r="A92" s="371"/>
      <c r="B92" s="239"/>
      <c r="C92" s="435"/>
      <c r="D92" s="59"/>
      <c r="E92" s="59"/>
      <c r="F92" s="59"/>
      <c r="G92" s="59"/>
      <c r="H92" s="59"/>
      <c r="I92" s="59"/>
      <c r="J92" s="59"/>
      <c r="K92" s="59"/>
    </row>
    <row r="93" spans="1:11" s="560" customFormat="1" ht="21.75" customHeight="1" x14ac:dyDescent="0.2">
      <c r="A93" s="374"/>
      <c r="B93" s="430" t="s">
        <v>774</v>
      </c>
      <c r="C93" s="559"/>
      <c r="D93" s="550"/>
      <c r="E93" s="550"/>
      <c r="F93" s="550"/>
      <c r="G93" s="550"/>
      <c r="H93" s="550"/>
      <c r="I93" s="550"/>
      <c r="J93" s="550"/>
      <c r="K93" s="550"/>
    </row>
    <row r="94" spans="1:11" s="406" customFormat="1" ht="21.75" customHeight="1" thickBot="1" x14ac:dyDescent="0.25">
      <c r="A94" s="551"/>
      <c r="B94" s="442" t="s">
        <v>775</v>
      </c>
      <c r="C94" s="464"/>
      <c r="D94" s="552"/>
      <c r="E94" s="561"/>
      <c r="F94" s="169">
        <v>1000</v>
      </c>
      <c r="G94" s="550">
        <f>F94*$G$5+F94</f>
        <v>1100</v>
      </c>
      <c r="H94" s="59">
        <f>G94*$H$73+G94</f>
        <v>1210</v>
      </c>
      <c r="I94" s="59">
        <f>H94*$I$73+H94</f>
        <v>1288.6500000000001</v>
      </c>
      <c r="J94" s="59">
        <f>I94*$J$73+I94</f>
        <v>1364.6803500000001</v>
      </c>
      <c r="K94" s="59">
        <f>J94*$K$5+J94</f>
        <v>1443.8318103000001</v>
      </c>
    </row>
    <row r="95" spans="1:11" ht="31.5" customHeight="1" x14ac:dyDescent="0.2">
      <c r="A95" s="810" t="s">
        <v>238</v>
      </c>
      <c r="B95" s="811"/>
      <c r="C95" s="104"/>
      <c r="D95" s="58" t="s">
        <v>237</v>
      </c>
      <c r="E95" s="278" t="s">
        <v>237</v>
      </c>
      <c r="F95" s="278" t="s">
        <v>237</v>
      </c>
      <c r="G95" s="278" t="s">
        <v>237</v>
      </c>
      <c r="H95" s="58" t="s">
        <v>237</v>
      </c>
      <c r="I95" s="58" t="s">
        <v>237</v>
      </c>
      <c r="J95" s="58" t="s">
        <v>802</v>
      </c>
      <c r="K95" s="58" t="s">
        <v>802</v>
      </c>
    </row>
    <row r="96" spans="1:11" ht="27.75" customHeight="1" x14ac:dyDescent="0.2">
      <c r="A96" s="812"/>
      <c r="B96" s="813"/>
      <c r="C96" s="104"/>
      <c r="D96" s="130" t="s">
        <v>555</v>
      </c>
      <c r="E96" s="130" t="s">
        <v>557</v>
      </c>
      <c r="F96" s="130" t="s">
        <v>570</v>
      </c>
      <c r="G96" s="130" t="s">
        <v>599</v>
      </c>
      <c r="H96" s="75" t="s">
        <v>761</v>
      </c>
      <c r="I96" s="75" t="s">
        <v>780</v>
      </c>
      <c r="J96" s="75" t="s">
        <v>808</v>
      </c>
      <c r="K96" s="75" t="s">
        <v>921</v>
      </c>
    </row>
    <row r="97" spans="1:11" ht="27.75" customHeight="1" thickBot="1" x14ac:dyDescent="0.25">
      <c r="A97" s="814"/>
      <c r="B97" s="815"/>
      <c r="C97" s="104"/>
      <c r="D97" s="60">
        <v>0.06</v>
      </c>
      <c r="E97" s="60">
        <v>0.06</v>
      </c>
      <c r="F97" s="128">
        <v>5.6000000000000001E-2</v>
      </c>
      <c r="G97" s="381">
        <v>0.06</v>
      </c>
      <c r="H97" s="128">
        <v>0.1</v>
      </c>
      <c r="I97" s="128">
        <v>6.5000000000000002E-2</v>
      </c>
      <c r="J97" s="128">
        <v>5.8999999999999997E-2</v>
      </c>
      <c r="K97" s="128">
        <v>5.8000000000000003E-2</v>
      </c>
    </row>
    <row r="98" spans="1:11" ht="22.5" customHeight="1" x14ac:dyDescent="0.2">
      <c r="A98" s="370"/>
      <c r="B98" s="558" t="s">
        <v>6</v>
      </c>
      <c r="C98" s="562"/>
      <c r="D98" s="59"/>
      <c r="E98" s="135"/>
      <c r="F98" s="137"/>
      <c r="G98" s="136"/>
      <c r="H98" s="136"/>
      <c r="I98" s="136"/>
      <c r="J98" s="136"/>
      <c r="K98" s="136"/>
    </row>
    <row r="99" spans="1:11" ht="22.5" customHeight="1" x14ac:dyDescent="0.2">
      <c r="A99" s="371"/>
      <c r="B99" s="239" t="s">
        <v>331</v>
      </c>
      <c r="C99" s="265">
        <v>12</v>
      </c>
      <c r="D99" s="59">
        <v>16.5</v>
      </c>
      <c r="E99" s="59">
        <v>20.149999999999999</v>
      </c>
      <c r="F99" s="59">
        <f>E99*$G$97+E99</f>
        <v>21.358999999999998</v>
      </c>
      <c r="G99" s="59">
        <f>F99*$G$5+F99</f>
        <v>23.494899999999998</v>
      </c>
      <c r="H99" s="59">
        <f>G99*$H$73+G99</f>
        <v>25.844389999999997</v>
      </c>
      <c r="I99" s="59">
        <f>H99*$I$73+H99</f>
        <v>27.524275349999996</v>
      </c>
      <c r="J99" s="59">
        <f>I99*$J$73+I99</f>
        <v>29.148207595649996</v>
      </c>
      <c r="K99" s="59">
        <f>J99*$K$5+J99</f>
        <v>30.838803636197696</v>
      </c>
    </row>
    <row r="100" spans="1:11" ht="22.5" customHeight="1" x14ac:dyDescent="0.2">
      <c r="A100" s="371"/>
      <c r="B100" s="239" t="s">
        <v>332</v>
      </c>
      <c r="C100" s="105" t="s">
        <v>333</v>
      </c>
      <c r="D100" s="146" t="s">
        <v>333</v>
      </c>
      <c r="E100" s="563" t="s">
        <v>333</v>
      </c>
      <c r="F100" s="262" t="s">
        <v>333</v>
      </c>
      <c r="G100" s="156" t="s">
        <v>333</v>
      </c>
      <c r="H100" s="156" t="s">
        <v>333</v>
      </c>
      <c r="I100" s="156" t="s">
        <v>333</v>
      </c>
      <c r="J100" s="156" t="s">
        <v>333</v>
      </c>
      <c r="K100" s="156" t="s">
        <v>333</v>
      </c>
    </row>
    <row r="101" spans="1:11" ht="22.5" customHeight="1" x14ac:dyDescent="0.2">
      <c r="A101" s="371"/>
      <c r="B101" s="239" t="s">
        <v>342</v>
      </c>
      <c r="C101" s="104"/>
      <c r="D101" s="137"/>
      <c r="E101" s="135"/>
      <c r="F101" s="137"/>
      <c r="G101" s="136"/>
      <c r="H101" s="136"/>
      <c r="I101" s="136"/>
      <c r="J101" s="136"/>
      <c r="K101" s="136"/>
    </row>
    <row r="102" spans="1:11" ht="22.5" customHeight="1" x14ac:dyDescent="0.2">
      <c r="A102" s="371"/>
      <c r="B102" s="239" t="s">
        <v>576</v>
      </c>
      <c r="C102" s="265">
        <v>44</v>
      </c>
      <c r="D102" s="59">
        <v>61</v>
      </c>
      <c r="E102" s="550">
        <v>75</v>
      </c>
      <c r="F102" s="59">
        <f>E102*$G$97+E102</f>
        <v>79.5</v>
      </c>
      <c r="G102" s="59">
        <f>F102*$G$5+F102</f>
        <v>87.45</v>
      </c>
      <c r="H102" s="59">
        <f>G102*$H$73+G102</f>
        <v>96.195000000000007</v>
      </c>
      <c r="I102" s="59">
        <f>H102*$I$73+H102</f>
        <v>102.447675</v>
      </c>
      <c r="J102" s="59">
        <f>I102*$J$73+I102</f>
        <v>108.492087825</v>
      </c>
      <c r="K102" s="59">
        <f>J102*$K$5+J102</f>
        <v>114.78462891885</v>
      </c>
    </row>
    <row r="103" spans="1:11" ht="22.5" customHeight="1" x14ac:dyDescent="0.2">
      <c r="A103" s="371"/>
      <c r="B103" s="239"/>
      <c r="C103" s="104"/>
      <c r="D103" s="59"/>
      <c r="E103" s="135"/>
      <c r="F103" s="137"/>
      <c r="G103" s="136"/>
      <c r="H103" s="136"/>
      <c r="I103" s="136"/>
      <c r="J103" s="136"/>
      <c r="K103" s="136"/>
    </row>
    <row r="104" spans="1:11" ht="22.5" customHeight="1" x14ac:dyDescent="0.2">
      <c r="A104" s="371"/>
      <c r="B104" s="239" t="s">
        <v>343</v>
      </c>
      <c r="C104" s="265">
        <v>46</v>
      </c>
      <c r="D104" s="59">
        <v>63.6</v>
      </c>
      <c r="E104" s="59">
        <v>78</v>
      </c>
      <c r="F104" s="59">
        <f>E104*$G$97+E104</f>
        <v>82.68</v>
      </c>
      <c r="G104" s="59">
        <f>F104*$G$5+F104</f>
        <v>90.948000000000008</v>
      </c>
      <c r="H104" s="59">
        <f>G104*$H$73+G104</f>
        <v>100.04280000000001</v>
      </c>
      <c r="I104" s="59">
        <f>H104*$I$73+H104</f>
        <v>106.54558200000001</v>
      </c>
      <c r="J104" s="59">
        <f>I104*$J$73+I104</f>
        <v>112.83177133800001</v>
      </c>
      <c r="K104" s="59">
        <f>J104*$K$5+J104</f>
        <v>119.376014075604</v>
      </c>
    </row>
    <row r="105" spans="1:11" ht="22.5" customHeight="1" x14ac:dyDescent="0.2">
      <c r="A105" s="371"/>
      <c r="B105" s="239"/>
      <c r="C105" s="104"/>
      <c r="D105" s="59"/>
      <c r="E105" s="135"/>
      <c r="F105" s="137"/>
      <c r="G105" s="136"/>
      <c r="H105" s="136"/>
      <c r="I105" s="136"/>
      <c r="J105" s="136"/>
      <c r="K105" s="136"/>
    </row>
    <row r="106" spans="1:11" ht="22.5" customHeight="1" thickBot="1" x14ac:dyDescent="0.25">
      <c r="A106" s="371"/>
      <c r="B106" s="239" t="s">
        <v>341</v>
      </c>
      <c r="C106" s="265">
        <v>7</v>
      </c>
      <c r="D106" s="62">
        <v>9.6</v>
      </c>
      <c r="E106" s="59">
        <v>12</v>
      </c>
      <c r="F106" s="59">
        <f>E106*$G$97+E106</f>
        <v>12.72</v>
      </c>
      <c r="G106" s="59">
        <f>F106*$G$5+F106</f>
        <v>13.992000000000001</v>
      </c>
      <c r="H106" s="59">
        <f>G106*$H$73+G106</f>
        <v>15.391200000000001</v>
      </c>
      <c r="I106" s="59">
        <f>H106*$I$73+H106</f>
        <v>16.391628000000001</v>
      </c>
      <c r="J106" s="59">
        <f>I106*$J$73+I106</f>
        <v>17.358734051999999</v>
      </c>
      <c r="K106" s="59">
        <f>J106*$K$5+J106</f>
        <v>18.365540627015999</v>
      </c>
    </row>
    <row r="107" spans="1:11" ht="30" customHeight="1" x14ac:dyDescent="0.2">
      <c r="A107" s="371"/>
      <c r="B107" s="269" t="s">
        <v>7</v>
      </c>
      <c r="C107" s="562"/>
      <c r="D107" s="59"/>
      <c r="E107" s="135"/>
      <c r="F107" s="137"/>
      <c r="G107" s="136"/>
      <c r="H107" s="136"/>
      <c r="I107" s="136"/>
      <c r="J107" s="136"/>
      <c r="K107" s="136"/>
    </row>
    <row r="108" spans="1:11" ht="29.25" customHeight="1" x14ac:dyDescent="0.2">
      <c r="A108" s="371"/>
      <c r="B108" s="239" t="s">
        <v>344</v>
      </c>
      <c r="C108" s="265">
        <v>66</v>
      </c>
      <c r="D108" s="59">
        <v>91.3</v>
      </c>
      <c r="E108" s="550">
        <v>112</v>
      </c>
      <c r="F108" s="59">
        <f>E108*$G$97+E108</f>
        <v>118.72</v>
      </c>
      <c r="G108" s="59">
        <f>F108*$G$5+F108</f>
        <v>130.59199999999998</v>
      </c>
      <c r="H108" s="59">
        <f>G108*$H$73+G108</f>
        <v>143.65119999999999</v>
      </c>
      <c r="I108" s="59">
        <f>H108*$I$73+H108</f>
        <v>152.98852799999997</v>
      </c>
      <c r="J108" s="59">
        <f>I108*$J$73+I108</f>
        <v>162.01485115199998</v>
      </c>
      <c r="K108" s="59">
        <f>J108*$K$5+J108</f>
        <v>171.41171251881599</v>
      </c>
    </row>
    <row r="109" spans="1:11" ht="22.5" customHeight="1" x14ac:dyDescent="0.2">
      <c r="A109" s="371"/>
      <c r="B109" s="239"/>
      <c r="C109" s="104"/>
      <c r="D109" s="59"/>
      <c r="E109" s="132"/>
      <c r="F109" s="153"/>
      <c r="G109" s="152"/>
      <c r="H109" s="152"/>
      <c r="I109" s="152"/>
      <c r="J109" s="152"/>
      <c r="K109" s="152"/>
    </row>
    <row r="110" spans="1:11" ht="22.5" customHeight="1" x14ac:dyDescent="0.2">
      <c r="A110" s="371"/>
      <c r="B110" s="239" t="s">
        <v>346</v>
      </c>
      <c r="C110" s="265">
        <v>935</v>
      </c>
      <c r="D110" s="59">
        <v>1292.8</v>
      </c>
      <c r="E110" s="550">
        <v>1576</v>
      </c>
      <c r="F110" s="59">
        <f>E110*$G$97+E110</f>
        <v>1670.56</v>
      </c>
      <c r="G110" s="59">
        <f>F110*$G$5+F110</f>
        <v>1837.616</v>
      </c>
      <c r="H110" s="59">
        <f>G110*$H$73+G110</f>
        <v>2021.3776</v>
      </c>
      <c r="I110" s="59">
        <f>H110*$I$73+H110</f>
        <v>2152.7671439999999</v>
      </c>
      <c r="J110" s="59">
        <f>I110*$J$73+I110</f>
        <v>2279.7804054959997</v>
      </c>
      <c r="K110" s="59">
        <f>J110*$K$5+J110</f>
        <v>2412.0076690147675</v>
      </c>
    </row>
    <row r="111" spans="1:11" ht="30" customHeight="1" thickBot="1" x14ac:dyDescent="0.25">
      <c r="A111" s="372"/>
      <c r="B111" s="184"/>
      <c r="C111" s="90"/>
      <c r="D111" s="62"/>
      <c r="E111" s="157"/>
      <c r="F111" s="162"/>
      <c r="G111" s="164"/>
      <c r="H111" s="164"/>
      <c r="I111" s="164"/>
      <c r="J111" s="164"/>
      <c r="K111" s="164"/>
    </row>
    <row r="112" spans="1:11" ht="22.5" customHeight="1" x14ac:dyDescent="0.2">
      <c r="A112" s="370"/>
      <c r="B112" s="564" t="s">
        <v>348</v>
      </c>
      <c r="C112" s="133"/>
      <c r="D112" s="185"/>
      <c r="E112" s="185"/>
      <c r="F112" s="185"/>
      <c r="G112" s="185"/>
      <c r="H112" s="185"/>
      <c r="I112" s="185"/>
      <c r="J112" s="185"/>
      <c r="K112" s="185"/>
    </row>
    <row r="113" spans="1:11" ht="22.5" customHeight="1" x14ac:dyDescent="0.2">
      <c r="A113" s="371"/>
      <c r="B113" s="565" t="s">
        <v>349</v>
      </c>
      <c r="C113" s="133"/>
      <c r="D113" s="133"/>
      <c r="E113" s="133"/>
      <c r="F113" s="133"/>
      <c r="G113" s="133"/>
      <c r="H113" s="133"/>
      <c r="I113" s="133"/>
      <c r="J113" s="133"/>
      <c r="K113" s="133"/>
    </row>
    <row r="114" spans="1:11" ht="22.5" customHeight="1" x14ac:dyDescent="0.2">
      <c r="A114" s="371"/>
      <c r="B114" s="134"/>
      <c r="C114" s="133"/>
      <c r="D114" s="59"/>
      <c r="E114" s="135"/>
      <c r="F114" s="137"/>
      <c r="G114" s="136"/>
      <c r="H114" s="136"/>
      <c r="I114" s="136"/>
      <c r="J114" s="136"/>
      <c r="K114" s="136"/>
    </row>
    <row r="115" spans="1:11" ht="22.5" customHeight="1" x14ac:dyDescent="0.2">
      <c r="A115" s="371"/>
      <c r="B115" s="239" t="s">
        <v>166</v>
      </c>
      <c r="C115" s="143">
        <v>1119</v>
      </c>
      <c r="D115" s="59">
        <v>2120</v>
      </c>
      <c r="E115" s="59">
        <v>2585</v>
      </c>
      <c r="F115" s="59">
        <f>E115*$G$97+E115</f>
        <v>2740.1</v>
      </c>
      <c r="G115" s="59">
        <f>F115*$G$5+F115</f>
        <v>3014.1099999999997</v>
      </c>
      <c r="H115" s="59">
        <f>G115*$H$73+G115</f>
        <v>3315.5209999999997</v>
      </c>
      <c r="I115" s="59">
        <f>H115*$I$73+H115</f>
        <v>3531.0298649999995</v>
      </c>
      <c r="J115" s="59">
        <f>I115*$J$73+I115</f>
        <v>3739.3606270349997</v>
      </c>
      <c r="K115" s="59">
        <f>J115*$K$5+J115</f>
        <v>3956.2435434030294</v>
      </c>
    </row>
    <row r="116" spans="1:11" ht="22.5" customHeight="1" x14ac:dyDescent="0.2">
      <c r="A116" s="371"/>
      <c r="B116" s="434" t="s">
        <v>805</v>
      </c>
      <c r="C116" s="105"/>
      <c r="D116" s="59"/>
      <c r="E116" s="59"/>
      <c r="F116" s="59"/>
      <c r="G116" s="691">
        <v>1500</v>
      </c>
      <c r="H116" s="59"/>
      <c r="I116" s="59"/>
      <c r="J116" s="59"/>
      <c r="K116" s="59"/>
    </row>
    <row r="117" spans="1:11" ht="22.5" customHeight="1" x14ac:dyDescent="0.2">
      <c r="A117" s="371"/>
      <c r="B117" s="239" t="s">
        <v>350</v>
      </c>
      <c r="C117" s="105"/>
      <c r="D117" s="59">
        <v>2120</v>
      </c>
      <c r="E117" s="59">
        <v>2585</v>
      </c>
      <c r="F117" s="59">
        <f>E117*$G$97+E117</f>
        <v>2740.1</v>
      </c>
      <c r="G117" s="59">
        <f>F117*$G$5+F117</f>
        <v>3014.1099999999997</v>
      </c>
      <c r="H117" s="59">
        <f>G117*$H$73+G117</f>
        <v>3315.5209999999997</v>
      </c>
      <c r="I117" s="59">
        <f>H117*$I$73+H117</f>
        <v>3531.0298649999995</v>
      </c>
      <c r="J117" s="59">
        <f>I117*$J$73+I117</f>
        <v>3739.3606270349997</v>
      </c>
      <c r="K117" s="59">
        <f>J117*$K$5+J117</f>
        <v>3956.2435434030294</v>
      </c>
    </row>
    <row r="118" spans="1:11" ht="22.5" customHeight="1" x14ac:dyDescent="0.2">
      <c r="A118" s="371"/>
      <c r="B118" s="434" t="s">
        <v>805</v>
      </c>
      <c r="C118" s="105"/>
      <c r="D118" s="59"/>
      <c r="E118" s="59"/>
      <c r="F118" s="59"/>
      <c r="G118" s="691">
        <v>1500</v>
      </c>
      <c r="H118" s="59"/>
      <c r="I118" s="59"/>
      <c r="J118" s="59"/>
      <c r="K118" s="59"/>
    </row>
    <row r="119" spans="1:11" ht="22.5" customHeight="1" x14ac:dyDescent="0.2">
      <c r="A119" s="371"/>
      <c r="B119" s="239" t="s">
        <v>257</v>
      </c>
      <c r="C119" s="143">
        <v>1870</v>
      </c>
      <c r="D119" s="59">
        <v>2650</v>
      </c>
      <c r="E119" s="59">
        <v>3230</v>
      </c>
      <c r="F119" s="59">
        <f>E119*$G$97+E119</f>
        <v>3423.8</v>
      </c>
      <c r="G119" s="59">
        <f>F119*$G$5+F119</f>
        <v>3766.1800000000003</v>
      </c>
      <c r="H119" s="59">
        <f>G119*$H$73+G119</f>
        <v>4142.7980000000007</v>
      </c>
      <c r="I119" s="59">
        <f>H119*$I$73+H119</f>
        <v>4412.0798700000005</v>
      </c>
      <c r="J119" s="59">
        <f>I119*$J$73+I119</f>
        <v>4672.3925823300006</v>
      </c>
      <c r="K119" s="59">
        <f>J119*$K$5+J119</f>
        <v>4943.3913521051409</v>
      </c>
    </row>
    <row r="120" spans="1:11" ht="22.5" customHeight="1" x14ac:dyDescent="0.2">
      <c r="A120" s="371"/>
      <c r="B120" s="434" t="s">
        <v>806</v>
      </c>
      <c r="C120" s="105"/>
      <c r="D120" s="59"/>
      <c r="E120" s="59"/>
      <c r="F120" s="59"/>
      <c r="G120" s="691">
        <v>1500</v>
      </c>
      <c r="H120" s="59"/>
      <c r="I120" s="59"/>
      <c r="J120" s="59"/>
      <c r="K120" s="59"/>
    </row>
    <row r="121" spans="1:11" ht="36.75" customHeight="1" x14ac:dyDescent="0.2">
      <c r="A121" s="371"/>
      <c r="B121" s="239" t="s">
        <v>577</v>
      </c>
      <c r="C121" s="143">
        <v>66</v>
      </c>
      <c r="D121" s="59">
        <v>91.3</v>
      </c>
      <c r="E121" s="59">
        <v>112</v>
      </c>
      <c r="F121" s="59">
        <f>E121*$G$97+E121</f>
        <v>118.72</v>
      </c>
      <c r="G121" s="59">
        <f>F121*$G$5+F121</f>
        <v>130.59199999999998</v>
      </c>
      <c r="H121" s="59">
        <f>G121*$H$73+G121</f>
        <v>143.65119999999999</v>
      </c>
      <c r="I121" s="59">
        <f>H121*$I$73+H121</f>
        <v>152.98852799999997</v>
      </c>
      <c r="J121" s="59">
        <f>I121*$J$73+I121</f>
        <v>162.01485115199998</v>
      </c>
      <c r="K121" s="59">
        <f>J121*$K$5+J121</f>
        <v>171.41171251881599</v>
      </c>
    </row>
    <row r="122" spans="1:11" ht="26.25" customHeight="1" x14ac:dyDescent="0.2">
      <c r="A122" s="371"/>
      <c r="B122" s="239"/>
      <c r="C122" s="105"/>
      <c r="D122" s="59"/>
      <c r="E122" s="135"/>
      <c r="F122" s="550"/>
      <c r="G122" s="136"/>
      <c r="H122" s="136"/>
      <c r="I122" s="136"/>
      <c r="J122" s="136"/>
      <c r="K122" s="136"/>
    </row>
    <row r="123" spans="1:11" ht="26.25" customHeight="1" x14ac:dyDescent="0.2">
      <c r="A123" s="371"/>
      <c r="B123" s="239" t="s">
        <v>351</v>
      </c>
      <c r="C123" s="105" t="s">
        <v>353</v>
      </c>
      <c r="D123" s="156" t="s">
        <v>353</v>
      </c>
      <c r="E123" s="156" t="s">
        <v>353</v>
      </c>
      <c r="F123" s="156" t="s">
        <v>353</v>
      </c>
      <c r="G123" s="156" t="s">
        <v>353</v>
      </c>
      <c r="H123" s="156" t="s">
        <v>353</v>
      </c>
      <c r="I123" s="156" t="s">
        <v>353</v>
      </c>
      <c r="J123" s="156" t="s">
        <v>353</v>
      </c>
      <c r="K123" s="156" t="s">
        <v>353</v>
      </c>
    </row>
    <row r="124" spans="1:11" ht="26.25" customHeight="1" x14ac:dyDescent="0.2">
      <c r="A124" s="371"/>
      <c r="B124" s="434" t="s">
        <v>249</v>
      </c>
      <c r="C124" s="105"/>
      <c r="D124" s="137"/>
      <c r="E124" s="135"/>
      <c r="F124" s="59"/>
      <c r="G124" s="136"/>
      <c r="H124" s="136"/>
      <c r="I124" s="136"/>
      <c r="J124" s="136"/>
      <c r="K124" s="136"/>
    </row>
    <row r="125" spans="1:11" ht="31.5" customHeight="1" x14ac:dyDescent="0.2">
      <c r="A125" s="371"/>
      <c r="B125" s="239" t="s">
        <v>352</v>
      </c>
      <c r="C125" s="143">
        <v>997</v>
      </c>
      <c r="D125" s="59">
        <v>1378.4</v>
      </c>
      <c r="E125" s="59">
        <v>1680</v>
      </c>
      <c r="F125" s="59">
        <f>E125*$G$97+E125</f>
        <v>1780.8</v>
      </c>
      <c r="G125" s="59">
        <f>F125*$G$5+F125</f>
        <v>1958.8799999999999</v>
      </c>
      <c r="H125" s="59">
        <f>G125*$H$73+G125</f>
        <v>2154.768</v>
      </c>
      <c r="I125" s="59">
        <f>H125*$I$73+H125</f>
        <v>2294.8279200000002</v>
      </c>
      <c r="J125" s="59">
        <f>I125*$J$73+I125</f>
        <v>2430.22276728</v>
      </c>
      <c r="K125" s="59">
        <f>J125*$K$5+J125</f>
        <v>2571.1756877822399</v>
      </c>
    </row>
    <row r="126" spans="1:11" ht="26.25" customHeight="1" x14ac:dyDescent="0.2">
      <c r="A126" s="371"/>
      <c r="B126" s="239"/>
      <c r="C126" s="143"/>
      <c r="D126" s="59"/>
      <c r="E126" s="135"/>
      <c r="F126" s="137"/>
      <c r="G126" s="136"/>
      <c r="H126" s="136"/>
      <c r="I126" s="136"/>
      <c r="J126" s="136"/>
      <c r="K126" s="136"/>
    </row>
    <row r="127" spans="1:11" ht="26.25" customHeight="1" thickBot="1" x14ac:dyDescent="0.25">
      <c r="A127" s="372"/>
      <c r="B127" s="233" t="s">
        <v>250</v>
      </c>
      <c r="C127" s="131"/>
      <c r="D127" s="157"/>
      <c r="E127" s="131"/>
      <c r="F127" s="162"/>
      <c r="G127" s="164"/>
      <c r="H127" s="164"/>
      <c r="I127" s="164"/>
      <c r="J127" s="164"/>
      <c r="K127" s="164"/>
    </row>
    <row r="128" spans="1:11" ht="26.25" customHeight="1" x14ac:dyDescent="0.2">
      <c r="A128" s="370"/>
      <c r="B128" s="566"/>
      <c r="C128" s="105"/>
      <c r="D128" s="59"/>
      <c r="E128" s="137"/>
      <c r="F128" s="137"/>
      <c r="G128" s="136"/>
      <c r="H128" s="136"/>
      <c r="I128" s="136"/>
      <c r="J128" s="136"/>
      <c r="K128" s="136"/>
    </row>
    <row r="129" spans="1:11" ht="26.25" customHeight="1" x14ac:dyDescent="0.2">
      <c r="A129" s="371"/>
      <c r="B129" s="239" t="s">
        <v>351</v>
      </c>
      <c r="C129" s="105" t="s">
        <v>353</v>
      </c>
      <c r="D129" s="156" t="s">
        <v>353</v>
      </c>
      <c r="E129" s="156" t="s">
        <v>353</v>
      </c>
      <c r="F129" s="156" t="s">
        <v>353</v>
      </c>
      <c r="G129" s="156" t="s">
        <v>353</v>
      </c>
      <c r="H129" s="156" t="s">
        <v>353</v>
      </c>
      <c r="I129" s="156" t="s">
        <v>353</v>
      </c>
      <c r="J129" s="156" t="s">
        <v>353</v>
      </c>
      <c r="K129" s="156" t="s">
        <v>353</v>
      </c>
    </row>
    <row r="130" spans="1:11" ht="26.25" customHeight="1" x14ac:dyDescent="0.2">
      <c r="A130" s="371"/>
      <c r="B130" s="434" t="s">
        <v>249</v>
      </c>
      <c r="C130" s="105"/>
      <c r="D130" s="137"/>
      <c r="E130" s="137"/>
      <c r="F130" s="137"/>
      <c r="G130" s="136"/>
      <c r="H130" s="136"/>
      <c r="I130" s="136"/>
      <c r="J130" s="136"/>
      <c r="K130" s="136"/>
    </row>
    <row r="131" spans="1:11" ht="34.5" customHeight="1" x14ac:dyDescent="0.2">
      <c r="A131" s="371"/>
      <c r="B131" s="239" t="s">
        <v>352</v>
      </c>
      <c r="C131" s="143">
        <v>997</v>
      </c>
      <c r="D131" s="59">
        <v>1378.4</v>
      </c>
      <c r="E131" s="59">
        <v>1680</v>
      </c>
      <c r="F131" s="59">
        <f>E131*$G$97+E131</f>
        <v>1780.8</v>
      </c>
      <c r="G131" s="59">
        <f>F131*$G$5+F131</f>
        <v>1958.8799999999999</v>
      </c>
      <c r="H131" s="59">
        <f>G131*$H$73+G131</f>
        <v>2154.768</v>
      </c>
      <c r="I131" s="59">
        <f>H131*$I$73+H131</f>
        <v>2294.8279200000002</v>
      </c>
      <c r="J131" s="59">
        <f>I131*$J$73+I131</f>
        <v>2430.22276728</v>
      </c>
      <c r="K131" s="59">
        <f>J131*$K$5+J131</f>
        <v>2571.1756877822399</v>
      </c>
    </row>
    <row r="132" spans="1:11" ht="26.25" customHeight="1" x14ac:dyDescent="0.2">
      <c r="A132" s="371"/>
      <c r="B132" s="239"/>
      <c r="C132" s="143"/>
      <c r="D132" s="59"/>
      <c r="E132" s="137"/>
      <c r="F132" s="137"/>
      <c r="G132" s="136"/>
      <c r="H132" s="136"/>
      <c r="I132" s="136"/>
      <c r="J132" s="136"/>
      <c r="K132" s="136"/>
    </row>
    <row r="133" spans="1:11" ht="26.25" customHeight="1" thickBot="1" x14ac:dyDescent="0.25">
      <c r="A133" s="372"/>
      <c r="B133" s="233" t="s">
        <v>250</v>
      </c>
      <c r="C133" s="131"/>
      <c r="D133" s="157"/>
      <c r="E133" s="164"/>
      <c r="F133" s="164"/>
      <c r="G133" s="164"/>
      <c r="H133" s="164"/>
      <c r="I133" s="164"/>
      <c r="J133" s="164"/>
      <c r="K133" s="164"/>
    </row>
    <row r="134" spans="1:11" ht="26.25" customHeight="1" x14ac:dyDescent="0.2">
      <c r="A134" s="567"/>
      <c r="B134" s="113"/>
      <c r="C134" s="113"/>
      <c r="D134" s="155"/>
      <c r="E134" s="165"/>
      <c r="F134" s="165"/>
      <c r="G134" s="165"/>
      <c r="H134" s="165"/>
      <c r="I134" s="165"/>
      <c r="J134" s="165"/>
      <c r="K134" s="165"/>
    </row>
    <row r="135" spans="1:11" ht="26.25" customHeight="1" thickBot="1" x14ac:dyDescent="0.25">
      <c r="A135" s="567"/>
      <c r="B135" s="150"/>
      <c r="C135" s="150"/>
      <c r="D135" s="155"/>
      <c r="E135" s="165"/>
      <c r="F135" s="165"/>
      <c r="G135" s="165"/>
      <c r="H135" s="165"/>
      <c r="I135" s="165"/>
      <c r="J135" s="165"/>
      <c r="K135" s="165"/>
    </row>
    <row r="136" spans="1:11" ht="36.75" customHeight="1" x14ac:dyDescent="0.2">
      <c r="A136" s="807" t="s">
        <v>238</v>
      </c>
      <c r="B136" s="757"/>
      <c r="C136" s="78" t="s">
        <v>216</v>
      </c>
      <c r="D136" s="58" t="s">
        <v>237</v>
      </c>
      <c r="E136" s="278" t="s">
        <v>237</v>
      </c>
      <c r="F136" s="278" t="s">
        <v>237</v>
      </c>
      <c r="G136" s="278" t="s">
        <v>237</v>
      </c>
      <c r="H136" s="58" t="s">
        <v>237</v>
      </c>
      <c r="I136" s="58" t="s">
        <v>237</v>
      </c>
      <c r="J136" s="58" t="s">
        <v>802</v>
      </c>
      <c r="K136" s="58" t="s">
        <v>802</v>
      </c>
    </row>
    <row r="137" spans="1:11" ht="26.25" customHeight="1" x14ac:dyDescent="0.2">
      <c r="A137" s="808"/>
      <c r="B137" s="758"/>
      <c r="C137" s="78" t="s">
        <v>218</v>
      </c>
      <c r="D137" s="130" t="s">
        <v>555</v>
      </c>
      <c r="E137" s="130" t="s">
        <v>557</v>
      </c>
      <c r="F137" s="130" t="s">
        <v>570</v>
      </c>
      <c r="G137" s="130" t="s">
        <v>599</v>
      </c>
      <c r="H137" s="75" t="s">
        <v>761</v>
      </c>
      <c r="I137" s="75" t="s">
        <v>780</v>
      </c>
      <c r="J137" s="75" t="s">
        <v>808</v>
      </c>
      <c r="K137" s="75" t="s">
        <v>921</v>
      </c>
    </row>
    <row r="138" spans="1:11" ht="26.25" customHeight="1" thickBot="1" x14ac:dyDescent="0.25">
      <c r="A138" s="809"/>
      <c r="B138" s="759"/>
      <c r="C138" s="158">
        <v>0.1</v>
      </c>
      <c r="D138" s="60">
        <v>0.06</v>
      </c>
      <c r="E138" s="60">
        <v>0.06</v>
      </c>
      <c r="F138" s="128">
        <v>5.6000000000000001E-2</v>
      </c>
      <c r="G138" s="381">
        <v>0.06</v>
      </c>
      <c r="H138" s="128">
        <v>0.1</v>
      </c>
      <c r="I138" s="128">
        <v>6.5000000000000002E-2</v>
      </c>
      <c r="J138" s="128">
        <v>5.8999999999999997E-2</v>
      </c>
      <c r="K138" s="128">
        <v>5.8000000000000003E-2</v>
      </c>
    </row>
    <row r="139" spans="1:11" ht="21" customHeight="1" x14ac:dyDescent="0.2">
      <c r="A139" s="370"/>
      <c r="B139"/>
      <c r="C139" s="568"/>
      <c r="D139" s="569"/>
      <c r="E139" s="58"/>
      <c r="F139" s="58"/>
      <c r="G139" s="173"/>
      <c r="H139" s="173"/>
      <c r="I139" s="173"/>
      <c r="J139" s="173"/>
      <c r="K139" s="173"/>
    </row>
    <row r="140" spans="1:11" ht="21" customHeight="1" x14ac:dyDescent="0.25">
      <c r="A140" s="371"/>
      <c r="B140" s="126" t="s">
        <v>3</v>
      </c>
      <c r="C140" s="139"/>
      <c r="D140" s="570"/>
      <c r="E140" s="173"/>
      <c r="F140" s="173"/>
      <c r="G140" s="173"/>
      <c r="H140" s="173"/>
      <c r="I140" s="173"/>
      <c r="J140" s="173"/>
      <c r="K140" s="173"/>
    </row>
    <row r="141" spans="1:11" ht="21" customHeight="1" x14ac:dyDescent="0.2">
      <c r="A141" s="371"/>
      <c r="B141"/>
      <c r="C141" s="568"/>
      <c r="D141" s="570"/>
      <c r="E141" s="173"/>
      <c r="F141" s="173"/>
      <c r="G141" s="173"/>
      <c r="H141" s="173"/>
      <c r="I141" s="173"/>
      <c r="J141" s="173"/>
      <c r="K141" s="173"/>
    </row>
    <row r="142" spans="1:11" ht="21" customHeight="1" x14ac:dyDescent="0.2">
      <c r="A142" s="375">
        <v>1</v>
      </c>
      <c r="B142" t="s">
        <v>721</v>
      </c>
      <c r="C142" s="98"/>
      <c r="D142" s="98"/>
      <c r="E142" s="137"/>
      <c r="F142" s="137"/>
      <c r="G142" s="147"/>
      <c r="H142" s="147"/>
      <c r="I142" s="147"/>
      <c r="J142" s="147"/>
      <c r="K142" s="147"/>
    </row>
    <row r="143" spans="1:11" ht="21" customHeight="1" x14ac:dyDescent="0.2">
      <c r="A143" s="371"/>
      <c r="B143" s="239"/>
      <c r="C143" s="104"/>
      <c r="D143" s="98"/>
      <c r="E143" s="137"/>
      <c r="F143" s="137"/>
      <c r="G143" s="571"/>
      <c r="H143" s="571"/>
      <c r="I143" s="571"/>
      <c r="J143" s="571"/>
      <c r="K143" s="571"/>
    </row>
    <row r="144" spans="1:11" ht="21" customHeight="1" x14ac:dyDescent="0.2">
      <c r="A144" s="371" t="s">
        <v>607</v>
      </c>
      <c r="B144" s="239" t="s">
        <v>722</v>
      </c>
      <c r="C144" s="265">
        <v>220</v>
      </c>
      <c r="D144" s="59">
        <v>337.1</v>
      </c>
      <c r="E144" s="59">
        <v>411</v>
      </c>
      <c r="F144" s="59">
        <f>E144*$G$97+E144</f>
        <v>435.66</v>
      </c>
      <c r="G144" s="59">
        <f>F144*$G$5+F144</f>
        <v>479.226</v>
      </c>
      <c r="H144" s="59">
        <f>G144*$H$73+G144</f>
        <v>527.14859999999999</v>
      </c>
      <c r="I144" s="59">
        <f>H144*$I$73+H144</f>
        <v>561.41325900000004</v>
      </c>
      <c r="J144" s="59">
        <f>I144*$J$73+I144</f>
        <v>594.53664128100002</v>
      </c>
      <c r="K144" s="59">
        <f t="shared" ref="K144:K145" si="17">J144*$K$5+J144</f>
        <v>629.01976647529807</v>
      </c>
    </row>
    <row r="145" spans="1:11" ht="21" customHeight="1" x14ac:dyDescent="0.2">
      <c r="A145" s="371"/>
      <c r="B145" s="239" t="s">
        <v>314</v>
      </c>
      <c r="C145" s="265">
        <v>330</v>
      </c>
      <c r="D145" s="59">
        <v>505.6</v>
      </c>
      <c r="E145" s="59">
        <v>616</v>
      </c>
      <c r="F145" s="59">
        <f>E145*$G$97+E145</f>
        <v>652.96</v>
      </c>
      <c r="G145" s="59">
        <f>F145*$G$5+F145</f>
        <v>718.25600000000009</v>
      </c>
      <c r="H145" s="59">
        <f>G145*$H$73+G145</f>
        <v>790.08160000000009</v>
      </c>
      <c r="I145" s="59">
        <f>H145*$I$73+H145</f>
        <v>841.43690400000014</v>
      </c>
      <c r="J145" s="59">
        <f>I145*$J$73+I145</f>
        <v>891.0816813360002</v>
      </c>
      <c r="K145" s="59">
        <f t="shared" si="17"/>
        <v>942.76441885348822</v>
      </c>
    </row>
    <row r="146" spans="1:11" ht="13.5" customHeight="1" x14ac:dyDescent="0.2">
      <c r="A146" s="371"/>
      <c r="B146" s="239"/>
      <c r="C146" s="104"/>
      <c r="D146" s="59"/>
      <c r="E146" s="59"/>
      <c r="F146" s="59"/>
      <c r="G146" s="59"/>
      <c r="H146" s="59"/>
      <c r="I146" s="59"/>
      <c r="J146" s="59"/>
      <c r="K146" s="59"/>
    </row>
    <row r="147" spans="1:11" ht="45" customHeight="1" x14ac:dyDescent="0.2">
      <c r="A147" s="371" t="s">
        <v>608</v>
      </c>
      <c r="B147" s="239" t="s">
        <v>723</v>
      </c>
      <c r="C147" s="265">
        <v>22</v>
      </c>
      <c r="D147" s="59">
        <v>30.3</v>
      </c>
      <c r="E147" s="59">
        <v>37</v>
      </c>
      <c r="F147" s="59">
        <f>E147*$G$97+E147</f>
        <v>39.22</v>
      </c>
      <c r="G147" s="59">
        <f>F147*$G$5+F147</f>
        <v>43.141999999999996</v>
      </c>
      <c r="H147" s="59">
        <f>G147*$H$73+G147</f>
        <v>47.456199999999995</v>
      </c>
      <c r="I147" s="59">
        <f>H147*$I$73+H147</f>
        <v>50.540852999999998</v>
      </c>
      <c r="J147" s="59">
        <f>I147*$J$73+I147</f>
        <v>53.522763327</v>
      </c>
      <c r="K147" s="59">
        <f>J147*$K$5+J147</f>
        <v>56.627083599965999</v>
      </c>
    </row>
    <row r="148" spans="1:11" ht="18.75" customHeight="1" x14ac:dyDescent="0.2">
      <c r="A148" s="371"/>
      <c r="B148" s="239"/>
      <c r="C148" s="104"/>
      <c r="D148" s="59"/>
      <c r="E148" s="137"/>
      <c r="F148" s="136"/>
      <c r="G148" s="136"/>
      <c r="H148" s="136"/>
      <c r="I148" s="136"/>
      <c r="J148" s="136"/>
      <c r="K148" s="136"/>
    </row>
    <row r="149" spans="1:11" ht="26.25" customHeight="1" x14ac:dyDescent="0.2">
      <c r="A149" s="371" t="s">
        <v>609</v>
      </c>
      <c r="B149" s="239" t="s">
        <v>724</v>
      </c>
      <c r="C149" s="265">
        <v>110</v>
      </c>
      <c r="D149" s="59">
        <v>152.1</v>
      </c>
      <c r="E149" s="59">
        <v>186</v>
      </c>
      <c r="F149" s="59">
        <f>E149*$G$97+E149</f>
        <v>197.16</v>
      </c>
      <c r="G149" s="59">
        <f>F149*$G$5+F149</f>
        <v>216.876</v>
      </c>
      <c r="H149" s="59">
        <f>G149*$H$73+G149</f>
        <v>238.56360000000001</v>
      </c>
      <c r="I149" s="59">
        <f>H149*$I$73+H149</f>
        <v>254.070234</v>
      </c>
      <c r="J149" s="59">
        <f>I149*$J$73+I149</f>
        <v>269.06037780600002</v>
      </c>
      <c r="K149" s="59">
        <f>J149*$K$5+J149</f>
        <v>284.66587971874804</v>
      </c>
    </row>
    <row r="150" spans="1:11" ht="39" customHeight="1" x14ac:dyDescent="0.2">
      <c r="A150" s="371" t="s">
        <v>610</v>
      </c>
      <c r="B150" s="434" t="s">
        <v>725</v>
      </c>
      <c r="C150" s="105" t="s">
        <v>353</v>
      </c>
      <c r="D150" s="146" t="s">
        <v>353</v>
      </c>
      <c r="E150" s="156" t="s">
        <v>353</v>
      </c>
      <c r="F150" s="156" t="s">
        <v>353</v>
      </c>
      <c r="G150" s="156" t="s">
        <v>353</v>
      </c>
      <c r="H150" s="156" t="s">
        <v>353</v>
      </c>
      <c r="I150" s="156" t="s">
        <v>353</v>
      </c>
      <c r="J150" s="156" t="s">
        <v>353</v>
      </c>
      <c r="K150" s="156" t="s">
        <v>353</v>
      </c>
    </row>
    <row r="151" spans="1:11" ht="26.25" customHeight="1" x14ac:dyDescent="0.2">
      <c r="A151" s="375">
        <v>2</v>
      </c>
      <c r="B151" s="234" t="s">
        <v>726</v>
      </c>
      <c r="C151" s="98"/>
      <c r="D151" s="170"/>
      <c r="E151" s="137"/>
      <c r="F151" s="137"/>
      <c r="G151" s="136"/>
      <c r="H151" s="136"/>
      <c r="I151" s="136"/>
      <c r="J151" s="136"/>
      <c r="K151" s="136"/>
    </row>
    <row r="152" spans="1:11" ht="26.25" customHeight="1" x14ac:dyDescent="0.2">
      <c r="A152" s="371"/>
      <c r="B152" s="234" t="s">
        <v>354</v>
      </c>
      <c r="C152" s="98"/>
      <c r="D152" s="170"/>
      <c r="E152" s="137"/>
      <c r="F152" s="137"/>
      <c r="G152" s="136"/>
      <c r="H152" s="136"/>
      <c r="I152" s="136"/>
      <c r="J152" s="136"/>
      <c r="K152" s="136"/>
    </row>
    <row r="153" spans="1:11" ht="26.25" customHeight="1" x14ac:dyDescent="0.2">
      <c r="A153" s="371" t="s">
        <v>607</v>
      </c>
      <c r="B153" s="239" t="s">
        <v>727</v>
      </c>
      <c r="C153" s="265">
        <v>22</v>
      </c>
      <c r="D153" s="59">
        <v>30.3</v>
      </c>
      <c r="E153" s="59">
        <v>37</v>
      </c>
      <c r="F153" s="59">
        <f>ROUND(E153*$G$5+E153,1)</f>
        <v>40.700000000000003</v>
      </c>
      <c r="G153" s="59">
        <f>F153*$G$5+F153</f>
        <v>44.77</v>
      </c>
      <c r="H153" s="59">
        <f>G153*$H$73+G153</f>
        <v>49.247</v>
      </c>
      <c r="I153" s="59">
        <f>H153*$I$73+H153</f>
        <v>52.448054999999997</v>
      </c>
      <c r="J153" s="59">
        <f>I153*$J$73+I153</f>
        <v>55.542490244999996</v>
      </c>
      <c r="K153" s="59">
        <f>J153*$K$5+J153</f>
        <v>58.763954679209995</v>
      </c>
    </row>
    <row r="154" spans="1:11" ht="26.25" customHeight="1" thickBot="1" x14ac:dyDescent="0.25">
      <c r="A154" s="372" t="s">
        <v>608</v>
      </c>
      <c r="B154" s="184" t="s">
        <v>728</v>
      </c>
      <c r="C154" s="174" t="s">
        <v>353</v>
      </c>
      <c r="D154" s="175" t="s">
        <v>353</v>
      </c>
      <c r="E154" s="572" t="s">
        <v>353</v>
      </c>
      <c r="F154" s="572" t="s">
        <v>353</v>
      </c>
      <c r="G154" s="572" t="s">
        <v>353</v>
      </c>
      <c r="H154" s="572" t="s">
        <v>353</v>
      </c>
      <c r="I154" s="572" t="s">
        <v>353</v>
      </c>
      <c r="J154" s="572" t="s">
        <v>353</v>
      </c>
      <c r="K154" s="572" t="s">
        <v>353</v>
      </c>
    </row>
    <row r="155" spans="1:11" ht="18" customHeight="1" x14ac:dyDescent="0.2">
      <c r="A155" s="370"/>
      <c r="B155" s="188"/>
      <c r="C155" s="133"/>
      <c r="D155" s="137"/>
      <c r="E155" s="137"/>
      <c r="F155" s="137"/>
      <c r="G155" s="136"/>
      <c r="H155" s="136"/>
      <c r="I155" s="136"/>
      <c r="J155" s="136"/>
      <c r="K155" s="136"/>
    </row>
    <row r="156" spans="1:11" ht="26.25" customHeight="1" x14ac:dyDescent="0.2">
      <c r="A156" s="371"/>
      <c r="B156" s="565" t="s">
        <v>355</v>
      </c>
      <c r="C156" s="133"/>
      <c r="D156" s="137"/>
      <c r="E156" s="137"/>
      <c r="F156" s="137"/>
      <c r="G156" s="136"/>
      <c r="H156" s="136"/>
      <c r="I156" s="136"/>
      <c r="J156" s="136"/>
      <c r="K156" s="136"/>
    </row>
    <row r="157" spans="1:11" ht="21.75" customHeight="1" x14ac:dyDescent="0.2">
      <c r="A157" s="371"/>
      <c r="B157" s="557"/>
      <c r="C157" s="133"/>
      <c r="D157" s="137"/>
      <c r="E157" s="137"/>
      <c r="F157" s="137"/>
      <c r="G157" s="136"/>
      <c r="H157" s="136"/>
      <c r="I157" s="136"/>
      <c r="J157" s="136"/>
      <c r="K157" s="136"/>
    </row>
    <row r="158" spans="1:11" ht="26.25" customHeight="1" x14ac:dyDescent="0.2">
      <c r="A158" s="371" t="s">
        <v>607</v>
      </c>
      <c r="B158" s="236" t="s">
        <v>729</v>
      </c>
      <c r="C158" s="105"/>
      <c r="D158" s="170"/>
      <c r="E158" s="137"/>
      <c r="F158" s="137"/>
      <c r="G158" s="147"/>
      <c r="H158" s="147"/>
      <c r="I158" s="147"/>
      <c r="J158" s="147"/>
      <c r="K158" s="147"/>
    </row>
    <row r="159" spans="1:11" ht="26.25" customHeight="1" x14ac:dyDescent="0.2">
      <c r="A159" s="375">
        <v>1</v>
      </c>
      <c r="B159" s="236" t="s">
        <v>730</v>
      </c>
      <c r="C159" s="143">
        <v>550</v>
      </c>
      <c r="D159" s="59">
        <v>764</v>
      </c>
      <c r="E159" s="59">
        <v>932</v>
      </c>
      <c r="F159" s="59">
        <f>E159*$G$97+E159</f>
        <v>987.92</v>
      </c>
      <c r="G159" s="59">
        <f>F159*$G$5+F159</f>
        <v>1086.712</v>
      </c>
      <c r="H159" s="59">
        <f>G159*$H$73+G159</f>
        <v>1195.3832</v>
      </c>
      <c r="I159" s="59">
        <f>H159*$I$73+H159</f>
        <v>1273.083108</v>
      </c>
      <c r="J159" s="59">
        <f>I159*$J$73+I159</f>
        <v>1348.195011372</v>
      </c>
      <c r="K159" s="59">
        <f t="shared" ref="K159:K160" si="18">J159*$K$5+J159</f>
        <v>1426.390322031576</v>
      </c>
    </row>
    <row r="160" spans="1:11" ht="21.75" customHeight="1" x14ac:dyDescent="0.2">
      <c r="A160" s="371"/>
      <c r="B160" s="236" t="s">
        <v>314</v>
      </c>
      <c r="C160" s="143">
        <v>770</v>
      </c>
      <c r="D160" s="59">
        <v>1067.4000000000001</v>
      </c>
      <c r="E160" s="59">
        <v>1302</v>
      </c>
      <c r="F160" s="59">
        <f>E160*$G$97+E160</f>
        <v>1380.12</v>
      </c>
      <c r="G160" s="59">
        <f>F160*$G$5+F160</f>
        <v>1518.1319999999998</v>
      </c>
      <c r="H160" s="59">
        <f>G160*$H$73+G160</f>
        <v>1669.9451999999999</v>
      </c>
      <c r="I160" s="59">
        <f>H160*$I$73+H160</f>
        <v>1778.491638</v>
      </c>
      <c r="J160" s="59">
        <f>I160*$J$73+I160</f>
        <v>1883.422644642</v>
      </c>
      <c r="K160" s="59">
        <f t="shared" si="18"/>
        <v>1992.661158031236</v>
      </c>
    </row>
    <row r="161" spans="1:11" ht="21.75" customHeight="1" x14ac:dyDescent="0.2">
      <c r="A161" s="371"/>
      <c r="B161" s="236"/>
      <c r="C161" s="105"/>
      <c r="D161" s="59"/>
      <c r="E161" s="59"/>
      <c r="F161" s="59"/>
      <c r="G161" s="59"/>
      <c r="H161" s="59"/>
      <c r="I161" s="59"/>
      <c r="J161" s="59"/>
      <c r="K161" s="59"/>
    </row>
    <row r="162" spans="1:11" ht="51" customHeight="1" x14ac:dyDescent="0.2">
      <c r="A162" s="375">
        <v>2</v>
      </c>
      <c r="B162" s="239" t="s">
        <v>731</v>
      </c>
      <c r="C162" s="143">
        <v>44</v>
      </c>
      <c r="D162" s="59">
        <v>61</v>
      </c>
      <c r="E162" s="59">
        <v>75</v>
      </c>
      <c r="F162" s="59">
        <f>E162*$G$97+E162</f>
        <v>79.5</v>
      </c>
      <c r="G162" s="59">
        <f>F162*$G$5+F162</f>
        <v>87.45</v>
      </c>
      <c r="H162" s="59">
        <f>G162*$H$73+G162</f>
        <v>96.195000000000007</v>
      </c>
      <c r="I162" s="59">
        <f>H162*$I$73+H162</f>
        <v>102.447675</v>
      </c>
      <c r="J162" s="59">
        <f>I162*$J$73+I162</f>
        <v>108.492087825</v>
      </c>
      <c r="K162" s="59">
        <f>J162*$K$5+J162</f>
        <v>114.78462891885</v>
      </c>
    </row>
    <row r="163" spans="1:11" ht="21.75" customHeight="1" x14ac:dyDescent="0.2">
      <c r="A163" s="371"/>
      <c r="B163" s="236"/>
      <c r="C163" s="105"/>
      <c r="D163" s="59"/>
      <c r="E163" s="59"/>
      <c r="F163" s="59"/>
      <c r="G163" s="59"/>
      <c r="H163" s="59"/>
      <c r="I163" s="59"/>
      <c r="J163" s="59"/>
      <c r="K163" s="59"/>
    </row>
    <row r="164" spans="1:11" ht="21.75" customHeight="1" x14ac:dyDescent="0.2">
      <c r="A164" s="375">
        <v>3</v>
      </c>
      <c r="B164" s="236" t="s">
        <v>732</v>
      </c>
      <c r="C164" s="143">
        <v>110</v>
      </c>
      <c r="D164" s="59">
        <v>152.1</v>
      </c>
      <c r="E164" s="59">
        <v>186</v>
      </c>
      <c r="F164" s="59">
        <f>E164*$G$97+E164</f>
        <v>197.16</v>
      </c>
      <c r="G164" s="59">
        <f>F164*$G$5+F164</f>
        <v>216.876</v>
      </c>
      <c r="H164" s="59">
        <f>G164*$H$73+G164</f>
        <v>238.56360000000001</v>
      </c>
      <c r="I164" s="59">
        <f>H164*$I$73+H164</f>
        <v>254.070234</v>
      </c>
      <c r="J164" s="59">
        <f>I164*$J$73+I164</f>
        <v>269.06037780600002</v>
      </c>
      <c r="K164" s="59">
        <f>J164*$K$5+J164</f>
        <v>284.66587971874804</v>
      </c>
    </row>
    <row r="165" spans="1:11" ht="21.75" customHeight="1" x14ac:dyDescent="0.2">
      <c r="A165" s="371"/>
      <c r="B165" s="236"/>
      <c r="C165" s="143"/>
      <c r="D165" s="170"/>
      <c r="E165" s="137"/>
      <c r="F165" s="137"/>
      <c r="G165" s="147"/>
      <c r="H165" s="147"/>
      <c r="I165" s="147"/>
      <c r="J165" s="147"/>
      <c r="K165" s="147"/>
    </row>
    <row r="166" spans="1:11" ht="46.5" customHeight="1" thickBot="1" x14ac:dyDescent="0.25">
      <c r="A166" s="573">
        <v>4</v>
      </c>
      <c r="B166" s="241" t="s">
        <v>733</v>
      </c>
      <c r="C166" s="174" t="s">
        <v>353</v>
      </c>
      <c r="D166" s="175" t="s">
        <v>353</v>
      </c>
      <c r="E166" s="572" t="s">
        <v>353</v>
      </c>
      <c r="F166" s="572" t="s">
        <v>353</v>
      </c>
      <c r="G166" s="572" t="s">
        <v>353</v>
      </c>
      <c r="H166" s="572" t="s">
        <v>353</v>
      </c>
      <c r="I166" s="572" t="s">
        <v>353</v>
      </c>
      <c r="J166" s="572" t="s">
        <v>353</v>
      </c>
      <c r="K166" s="572" t="s">
        <v>353</v>
      </c>
    </row>
    <row r="167" spans="1:11" ht="26.25" customHeight="1" x14ac:dyDescent="0.2">
      <c r="A167" s="370"/>
      <c r="B167" s="188"/>
      <c r="C167" s="133"/>
      <c r="D167" s="137"/>
      <c r="E167" s="137"/>
      <c r="F167" s="137"/>
      <c r="G167" s="136"/>
      <c r="H167" s="136"/>
      <c r="I167" s="136"/>
      <c r="J167" s="136"/>
      <c r="K167" s="136"/>
    </row>
    <row r="168" spans="1:11" ht="26.25" customHeight="1" x14ac:dyDescent="0.2">
      <c r="A168" s="371"/>
      <c r="B168" s="574" t="s">
        <v>356</v>
      </c>
      <c r="C168" s="575"/>
      <c r="D168" s="137"/>
      <c r="E168" s="137"/>
      <c r="F168" s="137"/>
      <c r="G168" s="136"/>
      <c r="H168" s="136"/>
      <c r="I168" s="136"/>
      <c r="J168" s="136"/>
      <c r="K168" s="136"/>
    </row>
    <row r="169" spans="1:11" ht="20.25" customHeight="1" x14ac:dyDescent="0.2">
      <c r="A169" s="371"/>
      <c r="B169" s="134"/>
      <c r="C169" s="133"/>
      <c r="D169" s="137"/>
      <c r="E169" s="137"/>
      <c r="F169" s="137"/>
      <c r="G169" s="136"/>
      <c r="H169" s="136"/>
      <c r="I169" s="136"/>
      <c r="J169" s="136"/>
      <c r="K169" s="136"/>
    </row>
    <row r="170" spans="1:11" ht="26.25" customHeight="1" x14ac:dyDescent="0.2">
      <c r="A170" s="371"/>
      <c r="B170" s="234" t="s">
        <v>357</v>
      </c>
      <c r="C170" s="98"/>
      <c r="D170" s="137"/>
      <c r="E170" s="137"/>
      <c r="F170" s="137"/>
      <c r="G170" s="136"/>
      <c r="H170" s="136"/>
      <c r="I170" s="136"/>
      <c r="J170" s="136"/>
      <c r="K170" s="136"/>
    </row>
    <row r="171" spans="1:11" ht="20.25" customHeight="1" x14ac:dyDescent="0.2">
      <c r="A171" s="371"/>
      <c r="B171" s="234"/>
      <c r="C171" s="98"/>
      <c r="D171" s="137"/>
      <c r="E171" s="137"/>
      <c r="F171" s="137"/>
      <c r="G171" s="136"/>
      <c r="H171" s="136"/>
      <c r="I171" s="136"/>
      <c r="J171" s="136"/>
      <c r="K171" s="136"/>
    </row>
    <row r="172" spans="1:11" ht="26.25" customHeight="1" x14ac:dyDescent="0.2">
      <c r="A172" s="375">
        <v>1</v>
      </c>
      <c r="B172" s="236" t="s">
        <v>734</v>
      </c>
      <c r="C172" s="143">
        <v>176</v>
      </c>
      <c r="D172" s="59">
        <v>243.3</v>
      </c>
      <c r="E172" s="59">
        <v>300</v>
      </c>
      <c r="F172" s="59">
        <f>E172*$G$97+E172</f>
        <v>318</v>
      </c>
      <c r="G172" s="59">
        <f>F172*$G$5+F172</f>
        <v>349.8</v>
      </c>
      <c r="H172" s="59">
        <f>G172*$H$73+G172</f>
        <v>384.78000000000003</v>
      </c>
      <c r="I172" s="59">
        <f>H172*$I$73+H172</f>
        <v>409.79070000000002</v>
      </c>
      <c r="J172" s="59">
        <f>I172*$J$73+I172</f>
        <v>433.96835129999999</v>
      </c>
      <c r="K172" s="59">
        <f t="shared" ref="K172:K173" si="19">J172*$K$5+J172</f>
        <v>459.13851567540001</v>
      </c>
    </row>
    <row r="173" spans="1:11" ht="26.25" customHeight="1" x14ac:dyDescent="0.2">
      <c r="A173" s="371"/>
      <c r="B173" s="236" t="s">
        <v>165</v>
      </c>
      <c r="C173" s="143">
        <v>330</v>
      </c>
      <c r="D173" s="59">
        <v>456.3</v>
      </c>
      <c r="E173" s="59">
        <v>560</v>
      </c>
      <c r="F173" s="59">
        <f>E173*$G$97+E173</f>
        <v>593.6</v>
      </c>
      <c r="G173" s="59">
        <f>F173*$G$5+F173</f>
        <v>652.96</v>
      </c>
      <c r="H173" s="59">
        <f>G173*$H$73+G173</f>
        <v>718.25600000000009</v>
      </c>
      <c r="I173" s="59">
        <f>H173*$I$73+H173</f>
        <v>764.9426400000001</v>
      </c>
      <c r="J173" s="59">
        <f>I173*$J$73+I173</f>
        <v>810.07425576000014</v>
      </c>
      <c r="K173" s="59">
        <f t="shared" si="19"/>
        <v>857.05856259408017</v>
      </c>
    </row>
    <row r="174" spans="1:11" ht="20.25" customHeight="1" x14ac:dyDescent="0.2">
      <c r="A174" s="371"/>
      <c r="B174" s="236"/>
      <c r="C174" s="105"/>
      <c r="D174" s="59"/>
      <c r="E174" s="59"/>
      <c r="F174" s="59"/>
      <c r="G174" s="59"/>
      <c r="H174" s="59"/>
      <c r="I174" s="59"/>
      <c r="J174" s="59"/>
      <c r="K174" s="59"/>
    </row>
    <row r="175" spans="1:11" ht="47.25" customHeight="1" x14ac:dyDescent="0.2">
      <c r="A175" s="375">
        <v>2</v>
      </c>
      <c r="B175" s="236" t="s">
        <v>735</v>
      </c>
      <c r="C175" s="143">
        <v>22</v>
      </c>
      <c r="D175" s="59">
        <v>30.3</v>
      </c>
      <c r="E175" s="59">
        <v>37</v>
      </c>
      <c r="F175" s="59">
        <f>E175*$G$97+E175</f>
        <v>39.22</v>
      </c>
      <c r="G175" s="59">
        <f>F175*$G$5+F175</f>
        <v>43.141999999999996</v>
      </c>
      <c r="H175" s="59">
        <f>G175*$H$73+G175</f>
        <v>47.456199999999995</v>
      </c>
      <c r="I175" s="59">
        <f>H175*$I$73+H175</f>
        <v>50.540852999999998</v>
      </c>
      <c r="J175" s="59">
        <f>I175*$J$73+I175</f>
        <v>53.522763327</v>
      </c>
      <c r="K175" s="59">
        <f>J175*$K$5+J175</f>
        <v>56.627083599965999</v>
      </c>
    </row>
    <row r="176" spans="1:11" ht="20.25" customHeight="1" x14ac:dyDescent="0.2">
      <c r="A176" s="371"/>
      <c r="B176" s="239"/>
      <c r="C176" s="105"/>
      <c r="D176" s="59"/>
      <c r="E176" s="59"/>
      <c r="F176" s="59"/>
      <c r="G176" s="59"/>
      <c r="H176" s="59"/>
      <c r="I176" s="59"/>
      <c r="J176" s="59"/>
      <c r="K176" s="59"/>
    </row>
    <row r="177" spans="1:11" ht="26.25" customHeight="1" x14ac:dyDescent="0.2">
      <c r="A177" s="375">
        <v>3</v>
      </c>
      <c r="B177" s="236" t="s">
        <v>736</v>
      </c>
      <c r="C177" s="143">
        <v>110</v>
      </c>
      <c r="D177" s="59">
        <v>152.1</v>
      </c>
      <c r="E177" s="59">
        <v>186</v>
      </c>
      <c r="F177" s="59">
        <f>E177*$G$97+E177</f>
        <v>197.16</v>
      </c>
      <c r="G177" s="59">
        <f>F177*$G$5+F177</f>
        <v>216.876</v>
      </c>
      <c r="H177" s="59">
        <f>G177*$H$73+G177</f>
        <v>238.56360000000001</v>
      </c>
      <c r="I177" s="59">
        <f>H177*$I$73+H177</f>
        <v>254.070234</v>
      </c>
      <c r="J177" s="59">
        <f>I177*$J$73+I177</f>
        <v>269.06037780600002</v>
      </c>
      <c r="K177" s="59">
        <f>J177*$K$5+J177</f>
        <v>284.66587971874804</v>
      </c>
    </row>
    <row r="178" spans="1:11" ht="20.25" customHeight="1" x14ac:dyDescent="0.2">
      <c r="A178" s="371"/>
      <c r="B178" s="239"/>
      <c r="C178" s="105"/>
      <c r="D178" s="137"/>
      <c r="E178" s="137"/>
      <c r="F178" s="137"/>
      <c r="G178" s="136"/>
      <c r="H178" s="136"/>
      <c r="I178" s="136"/>
      <c r="J178" s="136"/>
      <c r="K178" s="136"/>
    </row>
    <row r="179" spans="1:11" ht="48.75" customHeight="1" x14ac:dyDescent="0.2">
      <c r="A179" s="371"/>
      <c r="B179" s="236" t="s">
        <v>737</v>
      </c>
      <c r="C179" s="105" t="s">
        <v>353</v>
      </c>
      <c r="D179" s="146" t="s">
        <v>353</v>
      </c>
      <c r="E179" s="156" t="s">
        <v>353</v>
      </c>
      <c r="F179" s="156" t="s">
        <v>353</v>
      </c>
      <c r="G179" s="156" t="s">
        <v>353</v>
      </c>
      <c r="H179" s="156" t="s">
        <v>353</v>
      </c>
      <c r="I179" s="156" t="s">
        <v>353</v>
      </c>
      <c r="J179" s="156" t="s">
        <v>353</v>
      </c>
      <c r="K179" s="156" t="s">
        <v>353</v>
      </c>
    </row>
    <row r="180" spans="1:11" ht="30" customHeight="1" thickBot="1" x14ac:dyDescent="0.25">
      <c r="A180" s="372"/>
      <c r="B180" s="576" t="s">
        <v>250</v>
      </c>
      <c r="C180" s="90"/>
      <c r="D180" s="157"/>
      <c r="E180" s="164"/>
      <c r="F180" s="164"/>
      <c r="G180" s="266"/>
      <c r="H180" s="266"/>
      <c r="I180" s="266"/>
      <c r="J180" s="266"/>
      <c r="K180" s="266"/>
    </row>
    <row r="181" spans="1:11" ht="30" customHeight="1" x14ac:dyDescent="0.2">
      <c r="A181" s="824" t="s">
        <v>177</v>
      </c>
      <c r="B181" s="825"/>
      <c r="C181" s="577" t="s">
        <v>217</v>
      </c>
      <c r="D181" s="58" t="s">
        <v>237</v>
      </c>
      <c r="E181" s="278" t="s">
        <v>237</v>
      </c>
      <c r="F181" s="278" t="s">
        <v>237</v>
      </c>
      <c r="G181" s="278" t="s">
        <v>237</v>
      </c>
      <c r="H181" s="58" t="s">
        <v>237</v>
      </c>
      <c r="I181" s="58" t="s">
        <v>237</v>
      </c>
      <c r="J181" s="58" t="s">
        <v>802</v>
      </c>
      <c r="K181" s="58" t="s">
        <v>802</v>
      </c>
    </row>
    <row r="182" spans="1:11" ht="27" customHeight="1" x14ac:dyDescent="0.2">
      <c r="A182" s="826"/>
      <c r="B182" s="827"/>
      <c r="C182" s="568" t="s">
        <v>218</v>
      </c>
      <c r="D182" s="130" t="s">
        <v>555</v>
      </c>
      <c r="E182" s="130" t="s">
        <v>557</v>
      </c>
      <c r="F182" s="130" t="s">
        <v>570</v>
      </c>
      <c r="G182" s="130" t="s">
        <v>599</v>
      </c>
      <c r="H182" s="75" t="s">
        <v>761</v>
      </c>
      <c r="I182" s="75" t="s">
        <v>780</v>
      </c>
      <c r="J182" s="75" t="s">
        <v>808</v>
      </c>
      <c r="K182" s="75" t="s">
        <v>921</v>
      </c>
    </row>
    <row r="183" spans="1:11" ht="27" customHeight="1" thickBot="1" x14ac:dyDescent="0.25">
      <c r="A183" s="826"/>
      <c r="B183" s="827"/>
      <c r="C183" s="570">
        <v>0.1</v>
      </c>
      <c r="D183" s="334">
        <v>0.06</v>
      </c>
      <c r="E183" s="334">
        <v>0.06</v>
      </c>
      <c r="F183" s="710">
        <v>5.6000000000000001E-2</v>
      </c>
      <c r="G183" s="711">
        <v>0.06</v>
      </c>
      <c r="H183" s="128">
        <v>0.1</v>
      </c>
      <c r="I183" s="128">
        <v>6.5000000000000002E-2</v>
      </c>
      <c r="J183" s="128">
        <v>5.8999999999999997E-2</v>
      </c>
      <c r="K183" s="128">
        <v>5.8000000000000003E-2</v>
      </c>
    </row>
    <row r="184" spans="1:11" ht="21.75" customHeight="1" x14ac:dyDescent="0.2">
      <c r="A184" s="370"/>
      <c r="B184" s="712" t="s">
        <v>359</v>
      </c>
      <c r="C184" s="577"/>
      <c r="D184" s="579"/>
      <c r="E184" s="580"/>
      <c r="F184" s="580"/>
      <c r="G184" s="713"/>
      <c r="H184" s="713"/>
      <c r="I184" s="713"/>
      <c r="J184" s="713"/>
      <c r="K184" s="713"/>
    </row>
    <row r="185" spans="1:11" s="150" customFormat="1" ht="21.75" customHeight="1" x14ac:dyDescent="0.2">
      <c r="A185" s="371" t="s">
        <v>607</v>
      </c>
      <c r="B185" s="133" t="s">
        <v>738</v>
      </c>
      <c r="C185" s="136">
        <v>297</v>
      </c>
      <c r="D185" s="59">
        <v>410.6</v>
      </c>
      <c r="E185" s="59">
        <v>501</v>
      </c>
      <c r="F185" s="59">
        <f>E185*$G$97+E185</f>
        <v>531.05999999999995</v>
      </c>
      <c r="G185" s="59">
        <f>F185*$G$5+F185</f>
        <v>584.16599999999994</v>
      </c>
      <c r="H185" s="59">
        <f>G185*$H$73+G185</f>
        <v>642.58259999999996</v>
      </c>
      <c r="I185" s="59">
        <f>H185*$I$73+H185</f>
        <v>684.35046899999998</v>
      </c>
      <c r="J185" s="59">
        <f>I185*$J$73+I185</f>
        <v>724.72714667100001</v>
      </c>
      <c r="K185" s="59">
        <f>J185*$K$5+J185</f>
        <v>766.76132117791803</v>
      </c>
    </row>
    <row r="186" spans="1:11" s="150" customFormat="1" ht="21.75" customHeight="1" x14ac:dyDescent="0.2">
      <c r="A186" s="371" t="s">
        <v>608</v>
      </c>
      <c r="B186" s="133" t="s">
        <v>739</v>
      </c>
      <c r="C186" s="136"/>
      <c r="D186" s="59"/>
      <c r="E186" s="59"/>
      <c r="F186" s="59"/>
      <c r="G186" s="59"/>
      <c r="H186" s="59"/>
      <c r="I186" s="59"/>
      <c r="J186" s="59"/>
      <c r="K186" s="59"/>
    </row>
    <row r="187" spans="1:11" s="150" customFormat="1" ht="21.75" customHeight="1" x14ac:dyDescent="0.2">
      <c r="A187" s="371"/>
      <c r="B187" s="133" t="s">
        <v>358</v>
      </c>
      <c r="C187" s="136"/>
      <c r="D187" s="59"/>
      <c r="E187" s="59"/>
      <c r="F187" s="59"/>
      <c r="G187" s="59"/>
      <c r="H187" s="59"/>
      <c r="I187" s="59"/>
      <c r="J187" s="59"/>
      <c r="K187" s="59"/>
    </row>
    <row r="188" spans="1:11" s="150" customFormat="1" ht="21.75" customHeight="1" x14ac:dyDescent="0.2">
      <c r="A188" s="371"/>
      <c r="B188" s="133" t="s">
        <v>366</v>
      </c>
      <c r="C188" s="136">
        <v>116.6</v>
      </c>
      <c r="D188" s="59">
        <v>161.19999999999999</v>
      </c>
      <c r="E188" s="59">
        <v>197</v>
      </c>
      <c r="F188" s="59">
        <f>E188*$G$97+E188</f>
        <v>208.82</v>
      </c>
      <c r="G188" s="59">
        <f>F188*$G$5+F188</f>
        <v>229.702</v>
      </c>
      <c r="H188" s="59">
        <f>G188*$H$73+G188</f>
        <v>252.6722</v>
      </c>
      <c r="I188" s="59">
        <f>H188*$I$73+H188</f>
        <v>269.09589299999999</v>
      </c>
      <c r="J188" s="59">
        <f>I188*$J$73+I188</f>
        <v>284.97255068699997</v>
      </c>
      <c r="K188" s="59">
        <f t="shared" ref="K188:K189" si="20">J188*$K$5+J188</f>
        <v>301.50095862684594</v>
      </c>
    </row>
    <row r="189" spans="1:11" s="150" customFormat="1" ht="21.75" customHeight="1" x14ac:dyDescent="0.2">
      <c r="A189" s="371"/>
      <c r="B189" s="133" t="s">
        <v>367</v>
      </c>
      <c r="C189" s="136">
        <v>77</v>
      </c>
      <c r="D189" s="59">
        <v>106.5</v>
      </c>
      <c r="E189" s="59">
        <v>130</v>
      </c>
      <c r="F189" s="59">
        <f>E189*$G$97+E189</f>
        <v>137.80000000000001</v>
      </c>
      <c r="G189" s="59">
        <f>F189*$G$5+F189</f>
        <v>151.58000000000001</v>
      </c>
      <c r="H189" s="59">
        <f>G189*$H$73+G189</f>
        <v>166.738</v>
      </c>
      <c r="I189" s="59">
        <f>H189*$I$73+H189</f>
        <v>177.57597000000001</v>
      </c>
      <c r="J189" s="59">
        <f>I189*$J$73+I189</f>
        <v>188.05295223000002</v>
      </c>
      <c r="K189" s="59">
        <f t="shared" si="20"/>
        <v>198.96002345934002</v>
      </c>
    </row>
    <row r="190" spans="1:11" s="150" customFormat="1" ht="21.75" customHeight="1" x14ac:dyDescent="0.2">
      <c r="A190" s="371"/>
      <c r="B190" s="133"/>
      <c r="C190" s="136"/>
      <c r="D190" s="59"/>
      <c r="E190" s="59"/>
      <c r="F190" s="59"/>
      <c r="G190" s="59"/>
      <c r="H190" s="59"/>
      <c r="I190" s="59"/>
      <c r="J190" s="59"/>
      <c r="K190" s="59"/>
    </row>
    <row r="191" spans="1:11" s="150" customFormat="1" ht="21.75" customHeight="1" x14ac:dyDescent="0.2">
      <c r="A191" s="371" t="s">
        <v>609</v>
      </c>
      <c r="B191" s="133" t="s">
        <v>740</v>
      </c>
      <c r="C191" s="136">
        <v>248.6</v>
      </c>
      <c r="D191" s="59">
        <v>343.8</v>
      </c>
      <c r="E191" s="59">
        <v>420</v>
      </c>
      <c r="F191" s="59">
        <f>E191*$G$97+E191</f>
        <v>445.2</v>
      </c>
      <c r="G191" s="59">
        <f>F191*$G$5+F191</f>
        <v>489.71999999999997</v>
      </c>
      <c r="H191" s="59">
        <f>G191*$H$73+G191</f>
        <v>538.69200000000001</v>
      </c>
      <c r="I191" s="59">
        <f>H191*$I$73+H191</f>
        <v>573.70698000000004</v>
      </c>
      <c r="J191" s="59">
        <f>I191*$J$73+I191</f>
        <v>607.55569181999999</v>
      </c>
      <c r="K191" s="59">
        <f t="shared" ref="K191:K194" si="21">J191*$K$5+J191</f>
        <v>642.79392194555999</v>
      </c>
    </row>
    <row r="192" spans="1:11" s="150" customFormat="1" ht="21.75" customHeight="1" x14ac:dyDescent="0.2">
      <c r="A192" s="371"/>
      <c r="B192" s="133" t="s">
        <v>361</v>
      </c>
      <c r="C192" s="136">
        <v>248.6</v>
      </c>
      <c r="D192" s="59">
        <v>343.8</v>
      </c>
      <c r="E192" s="59">
        <v>420</v>
      </c>
      <c r="F192" s="59">
        <f>E192*$G$97+E192</f>
        <v>445.2</v>
      </c>
      <c r="G192" s="59">
        <f>F192*$G$5+F192</f>
        <v>489.71999999999997</v>
      </c>
      <c r="H192" s="59">
        <f>G192*$H$73+G192</f>
        <v>538.69200000000001</v>
      </c>
      <c r="I192" s="59">
        <f>H192*$I$73+H192</f>
        <v>573.70698000000004</v>
      </c>
      <c r="J192" s="59">
        <f>I192*$J$73+I192</f>
        <v>607.55569181999999</v>
      </c>
      <c r="K192" s="59">
        <f t="shared" si="21"/>
        <v>642.79392194555999</v>
      </c>
    </row>
    <row r="193" spans="1:11" s="150" customFormat="1" ht="21.75" customHeight="1" x14ac:dyDescent="0.2">
      <c r="A193" s="371"/>
      <c r="B193" s="133" t="s">
        <v>362</v>
      </c>
      <c r="C193" s="136">
        <v>248.6</v>
      </c>
      <c r="D193" s="59">
        <v>343.8</v>
      </c>
      <c r="E193" s="59">
        <v>420</v>
      </c>
      <c r="F193" s="59">
        <f>E193*$G$97+E193</f>
        <v>445.2</v>
      </c>
      <c r="G193" s="59">
        <f>F193*$G$5+F193</f>
        <v>489.71999999999997</v>
      </c>
      <c r="H193" s="59">
        <f>G193*$H$73+G193</f>
        <v>538.69200000000001</v>
      </c>
      <c r="I193" s="59">
        <f>H193*$I$73+H193</f>
        <v>573.70698000000004</v>
      </c>
      <c r="J193" s="59">
        <f>I193*$J$73+I193</f>
        <v>607.55569181999999</v>
      </c>
      <c r="K193" s="59">
        <f t="shared" si="21"/>
        <v>642.79392194555999</v>
      </c>
    </row>
    <row r="194" spans="1:11" s="150" customFormat="1" ht="21.75" customHeight="1" x14ac:dyDescent="0.2">
      <c r="A194" s="371"/>
      <c r="B194" s="133" t="s">
        <v>363</v>
      </c>
      <c r="C194" s="136">
        <v>248.6</v>
      </c>
      <c r="D194" s="59">
        <v>343.8</v>
      </c>
      <c r="E194" s="59">
        <v>420</v>
      </c>
      <c r="F194" s="59">
        <f>E194*$G$97+E194</f>
        <v>445.2</v>
      </c>
      <c r="G194" s="59">
        <f>F194*$G$5+F194</f>
        <v>489.71999999999997</v>
      </c>
      <c r="H194" s="59">
        <f>G194*$H$73+G194</f>
        <v>538.69200000000001</v>
      </c>
      <c r="I194" s="59">
        <f>H194*$I$73+H194</f>
        <v>573.70698000000004</v>
      </c>
      <c r="J194" s="59">
        <f>I194*$J$73+I194</f>
        <v>607.55569181999999</v>
      </c>
      <c r="K194" s="59">
        <f t="shared" si="21"/>
        <v>642.79392194555999</v>
      </c>
    </row>
    <row r="195" spans="1:11" s="150" customFormat="1" ht="21.75" customHeight="1" x14ac:dyDescent="0.2">
      <c r="A195" s="371"/>
      <c r="B195" s="133"/>
      <c r="C195" s="136"/>
      <c r="D195" s="59"/>
      <c r="E195" s="59"/>
      <c r="F195" s="59"/>
      <c r="G195" s="59"/>
      <c r="H195" s="59"/>
      <c r="I195" s="59"/>
      <c r="J195" s="59"/>
      <c r="K195" s="59"/>
    </row>
    <row r="196" spans="1:11" s="150" customFormat="1" ht="21.75" customHeight="1" x14ac:dyDescent="0.2">
      <c r="A196" s="371" t="s">
        <v>610</v>
      </c>
      <c r="B196" s="133" t="s">
        <v>741</v>
      </c>
      <c r="C196" s="136"/>
      <c r="D196" s="59"/>
      <c r="E196" s="59"/>
      <c r="F196" s="59"/>
      <c r="G196" s="59"/>
      <c r="H196" s="59"/>
      <c r="I196" s="59"/>
      <c r="J196" s="59"/>
      <c r="K196" s="59"/>
    </row>
    <row r="197" spans="1:11" s="150" customFormat="1" ht="21.75" customHeight="1" x14ac:dyDescent="0.2">
      <c r="A197" s="371"/>
      <c r="B197" s="133" t="s">
        <v>364</v>
      </c>
      <c r="C197" s="136"/>
      <c r="D197" s="59"/>
      <c r="E197" s="59"/>
      <c r="F197" s="59"/>
      <c r="G197" s="59"/>
      <c r="H197" s="59"/>
      <c r="I197" s="59"/>
      <c r="J197" s="59"/>
      <c r="K197" s="59"/>
    </row>
    <row r="198" spans="1:11" s="150" customFormat="1" ht="21.75" customHeight="1" x14ac:dyDescent="0.2">
      <c r="A198" s="371"/>
      <c r="B198" s="133" t="s">
        <v>361</v>
      </c>
      <c r="C198" s="136">
        <v>248.6</v>
      </c>
      <c r="D198" s="59">
        <v>343.8</v>
      </c>
      <c r="E198" s="550">
        <v>420</v>
      </c>
      <c r="F198" s="59">
        <f>E198*$G$97+E198</f>
        <v>445.2</v>
      </c>
      <c r="G198" s="59">
        <f>F198*$G$5+F198</f>
        <v>489.71999999999997</v>
      </c>
      <c r="H198" s="59">
        <f>G198*$H$73+G198</f>
        <v>538.69200000000001</v>
      </c>
      <c r="I198" s="59">
        <f>H198*$I$73+H198</f>
        <v>573.70698000000004</v>
      </c>
      <c r="J198" s="59">
        <f>I198*$J$73+I198</f>
        <v>607.55569181999999</v>
      </c>
      <c r="K198" s="59">
        <f t="shared" ref="K198:K200" si="22">J198*$K$5+J198</f>
        <v>642.79392194555999</v>
      </c>
    </row>
    <row r="199" spans="1:11" s="150" customFormat="1" ht="21.75" customHeight="1" x14ac:dyDescent="0.2">
      <c r="A199" s="371"/>
      <c r="B199" s="133" t="s">
        <v>362</v>
      </c>
      <c r="C199" s="136">
        <v>248.6</v>
      </c>
      <c r="D199" s="59">
        <v>343.8</v>
      </c>
      <c r="E199" s="550">
        <v>420</v>
      </c>
      <c r="F199" s="59">
        <f>E199*$G$97+E199</f>
        <v>445.2</v>
      </c>
      <c r="G199" s="59">
        <f>F199*$G$5+F199</f>
        <v>489.71999999999997</v>
      </c>
      <c r="H199" s="59">
        <f>G199*$H$73+G199</f>
        <v>538.69200000000001</v>
      </c>
      <c r="I199" s="59">
        <f>H199*$I$73+H199</f>
        <v>573.70698000000004</v>
      </c>
      <c r="J199" s="59">
        <f>I199*$J$73+I199</f>
        <v>607.55569181999999</v>
      </c>
      <c r="K199" s="59">
        <f t="shared" si="22"/>
        <v>642.79392194555999</v>
      </c>
    </row>
    <row r="200" spans="1:11" s="150" customFormat="1" ht="21.75" customHeight="1" x14ac:dyDescent="0.2">
      <c r="A200" s="371"/>
      <c r="B200" s="133" t="s">
        <v>363</v>
      </c>
      <c r="C200" s="136">
        <v>248.6</v>
      </c>
      <c r="D200" s="59">
        <v>343.8</v>
      </c>
      <c r="E200" s="550">
        <v>420</v>
      </c>
      <c r="F200" s="59">
        <f>E200*$G$97+E200</f>
        <v>445.2</v>
      </c>
      <c r="G200" s="59">
        <f>F200*$G$5+F200</f>
        <v>489.71999999999997</v>
      </c>
      <c r="H200" s="59">
        <f>G200*$H$73+G200</f>
        <v>538.69200000000001</v>
      </c>
      <c r="I200" s="59">
        <f>H200*$I$73+H200</f>
        <v>573.70698000000004</v>
      </c>
      <c r="J200" s="59">
        <f>I200*$J$73+I200</f>
        <v>607.55569181999999</v>
      </c>
      <c r="K200" s="59">
        <f t="shared" si="22"/>
        <v>642.79392194555999</v>
      </c>
    </row>
    <row r="201" spans="1:11" s="150" customFormat="1" ht="21.75" customHeight="1" x14ac:dyDescent="0.2">
      <c r="A201" s="371"/>
      <c r="B201" s="133"/>
      <c r="C201" s="136"/>
      <c r="D201" s="59"/>
      <c r="E201" s="59"/>
      <c r="F201" s="59"/>
      <c r="G201" s="59"/>
      <c r="H201" s="59"/>
      <c r="I201" s="59"/>
      <c r="J201" s="59"/>
      <c r="K201" s="59"/>
    </row>
    <row r="202" spans="1:11" s="150" customFormat="1" ht="21.75" customHeight="1" x14ac:dyDescent="0.2">
      <c r="A202" s="371" t="s">
        <v>611</v>
      </c>
      <c r="B202" s="133" t="s">
        <v>742</v>
      </c>
      <c r="C202" s="136"/>
      <c r="D202" s="59"/>
      <c r="E202" s="59"/>
      <c r="F202" s="59"/>
      <c r="G202" s="59"/>
      <c r="H202" s="59"/>
      <c r="I202" s="59"/>
      <c r="J202" s="59"/>
      <c r="K202" s="59"/>
    </row>
    <row r="203" spans="1:11" s="150" customFormat="1" ht="21.75" customHeight="1" x14ac:dyDescent="0.2">
      <c r="A203" s="371"/>
      <c r="B203" s="133" t="s">
        <v>365</v>
      </c>
      <c r="C203" s="136">
        <v>187</v>
      </c>
      <c r="D203" s="59">
        <v>258.5</v>
      </c>
      <c r="E203" s="59">
        <v>316</v>
      </c>
      <c r="F203" s="59">
        <f>E203*$G$97+E203</f>
        <v>334.96</v>
      </c>
      <c r="G203" s="59">
        <f>F203*$G$5+F203</f>
        <v>368.45599999999996</v>
      </c>
      <c r="H203" s="59">
        <f>G203*$H$73+G203</f>
        <v>405.30159999999995</v>
      </c>
      <c r="I203" s="59">
        <f>H203*$I$73+H203</f>
        <v>431.64620399999995</v>
      </c>
      <c r="J203" s="59">
        <f>I203*$J$73+I203</f>
        <v>457.11333003599998</v>
      </c>
      <c r="K203" s="59">
        <f>J203*$K$5+J203</f>
        <v>483.62590317808798</v>
      </c>
    </row>
    <row r="204" spans="1:11" s="150" customFormat="1" ht="21.75" customHeight="1" x14ac:dyDescent="0.2">
      <c r="A204" s="371"/>
      <c r="B204" s="133"/>
      <c r="C204" s="136"/>
      <c r="D204" s="59"/>
      <c r="E204" s="137"/>
      <c r="F204" s="136"/>
      <c r="G204" s="136"/>
      <c r="H204" s="136"/>
      <c r="I204" s="136"/>
      <c r="J204" s="136"/>
      <c r="K204" s="136"/>
    </row>
    <row r="205" spans="1:11" s="150" customFormat="1" ht="21.75" customHeight="1" x14ac:dyDescent="0.2">
      <c r="A205" s="371" t="s">
        <v>612</v>
      </c>
      <c r="B205" s="133" t="s">
        <v>743</v>
      </c>
      <c r="C205" s="136"/>
      <c r="D205" s="59"/>
      <c r="E205" s="137"/>
      <c r="F205" s="136"/>
      <c r="G205" s="136"/>
      <c r="H205" s="136"/>
      <c r="I205" s="136"/>
      <c r="J205" s="136"/>
      <c r="K205" s="136"/>
    </row>
    <row r="206" spans="1:11" s="150" customFormat="1" ht="21.75" customHeight="1" x14ac:dyDescent="0.2">
      <c r="A206" s="371"/>
      <c r="B206" s="133" t="s">
        <v>591</v>
      </c>
      <c r="C206" s="136"/>
      <c r="D206" s="59">
        <v>205.3</v>
      </c>
      <c r="E206" s="59">
        <v>251</v>
      </c>
      <c r="F206" s="59">
        <f>E206*$G$97+E206</f>
        <v>266.06</v>
      </c>
      <c r="G206" s="59">
        <f>F206*$G$5+F206</f>
        <v>292.666</v>
      </c>
      <c r="H206" s="59">
        <f>G206*$H$73+G206</f>
        <v>321.93259999999998</v>
      </c>
      <c r="I206" s="59">
        <f>H206*$I$73+H206</f>
        <v>342.85821899999996</v>
      </c>
      <c r="J206" s="59">
        <f>I206*$J$73+I206</f>
        <v>363.08685392099994</v>
      </c>
      <c r="K206" s="59">
        <f>J206*$K$5+J206</f>
        <v>384.14589144841796</v>
      </c>
    </row>
    <row r="207" spans="1:11" s="150" customFormat="1" ht="21.75" customHeight="1" thickBot="1" x14ac:dyDescent="0.25">
      <c r="A207" s="372"/>
      <c r="B207" s="131" t="s">
        <v>583</v>
      </c>
      <c r="C207" s="164">
        <v>148.5</v>
      </c>
      <c r="D207" s="62"/>
      <c r="E207" s="62">
        <v>0</v>
      </c>
      <c r="F207" s="62">
        <f>E207*$F$97+E207</f>
        <v>0</v>
      </c>
      <c r="G207" s="62">
        <f>F207*$G$5+F207</f>
        <v>0</v>
      </c>
      <c r="H207" s="62">
        <f>G207*$H$73+G207</f>
        <v>0</v>
      </c>
      <c r="I207" s="62">
        <f>H207*$I$73+H207</f>
        <v>0</v>
      </c>
      <c r="J207" s="62">
        <f>I207*$J$73+I207</f>
        <v>0</v>
      </c>
      <c r="K207" s="62">
        <f>J207*$J$73+J207</f>
        <v>0</v>
      </c>
    </row>
    <row r="208" spans="1:11" s="150" customFormat="1" ht="22.5" customHeight="1" x14ac:dyDescent="0.2">
      <c r="A208" s="371"/>
      <c r="B208" s="151" t="s">
        <v>360</v>
      </c>
      <c r="C208" s="136"/>
      <c r="D208" s="59"/>
      <c r="E208" s="137"/>
      <c r="F208" s="137"/>
      <c r="G208" s="136"/>
      <c r="H208" s="136"/>
      <c r="I208" s="136"/>
      <c r="J208" s="136"/>
      <c r="K208" s="136"/>
    </row>
    <row r="209" spans="1:11" s="150" customFormat="1" ht="22.5" customHeight="1" x14ac:dyDescent="0.2">
      <c r="A209" s="371" t="s">
        <v>607</v>
      </c>
      <c r="B209" s="134" t="s">
        <v>738</v>
      </c>
      <c r="C209" s="136">
        <v>317.8</v>
      </c>
      <c r="D209" s="59">
        <v>439.4</v>
      </c>
      <c r="E209" s="59">
        <v>536</v>
      </c>
      <c r="F209" s="59">
        <f>E209*$G$97+E209</f>
        <v>568.16</v>
      </c>
      <c r="G209" s="59">
        <f>F209*$G$5+F209</f>
        <v>624.976</v>
      </c>
      <c r="H209" s="59">
        <f>G209*$H$73+G209</f>
        <v>687.47360000000003</v>
      </c>
      <c r="I209" s="59">
        <f>H209*$I$73+H209</f>
        <v>732.15938400000005</v>
      </c>
      <c r="J209" s="59">
        <f>I209*$J$73+I209</f>
        <v>775.35678765600005</v>
      </c>
      <c r="K209" s="59">
        <f>J209*$K$5+J209</f>
        <v>820.32748134004805</v>
      </c>
    </row>
    <row r="210" spans="1:11" s="150" customFormat="1" ht="22.5" customHeight="1" x14ac:dyDescent="0.2">
      <c r="A210" s="371" t="s">
        <v>608</v>
      </c>
      <c r="B210" s="134" t="s">
        <v>739</v>
      </c>
      <c r="C210" s="136"/>
      <c r="D210" s="59"/>
      <c r="E210" s="59"/>
      <c r="F210" s="59"/>
      <c r="G210" s="59"/>
      <c r="H210" s="59"/>
      <c r="I210" s="59"/>
      <c r="J210" s="59"/>
      <c r="K210" s="59"/>
    </row>
    <row r="211" spans="1:11" s="150" customFormat="1" ht="22.5" customHeight="1" x14ac:dyDescent="0.2">
      <c r="A211" s="371"/>
      <c r="B211" s="134" t="s">
        <v>358</v>
      </c>
      <c r="C211" s="136"/>
      <c r="D211" s="59"/>
      <c r="E211" s="59"/>
      <c r="F211" s="59"/>
      <c r="G211" s="59"/>
      <c r="H211" s="59"/>
      <c r="I211" s="59"/>
      <c r="J211" s="59"/>
      <c r="K211" s="59"/>
    </row>
    <row r="212" spans="1:11" s="150" customFormat="1" ht="22.5" customHeight="1" x14ac:dyDescent="0.2">
      <c r="A212" s="371"/>
      <c r="B212" s="134" t="s">
        <v>366</v>
      </c>
      <c r="C212" s="136">
        <v>233.2</v>
      </c>
      <c r="D212" s="59">
        <v>322.3</v>
      </c>
      <c r="E212" s="59">
        <v>400</v>
      </c>
      <c r="F212" s="59">
        <f>E212*$G$97+E212</f>
        <v>424</v>
      </c>
      <c r="G212" s="59">
        <f>F212*$G$5+F212</f>
        <v>466.4</v>
      </c>
      <c r="H212" s="59">
        <f>G212*$H$73+G212</f>
        <v>513.04</v>
      </c>
      <c r="I212" s="59">
        <f>H212*$I$73+H212</f>
        <v>546.38760000000002</v>
      </c>
      <c r="J212" s="59">
        <f>I212*$J$73+I212</f>
        <v>578.62446840000007</v>
      </c>
      <c r="K212" s="59">
        <f t="shared" ref="K212:K213" si="23">J212*$K$5+J212</f>
        <v>612.18468756720006</v>
      </c>
    </row>
    <row r="213" spans="1:11" s="150" customFormat="1" ht="22.5" customHeight="1" x14ac:dyDescent="0.2">
      <c r="A213" s="371"/>
      <c r="B213" s="134" t="s">
        <v>367</v>
      </c>
      <c r="C213" s="136">
        <v>192.5</v>
      </c>
      <c r="D213" s="59">
        <v>266.2</v>
      </c>
      <c r="E213" s="59">
        <v>325</v>
      </c>
      <c r="F213" s="59">
        <f>E213*$G$97+E213</f>
        <v>344.5</v>
      </c>
      <c r="G213" s="59">
        <f>F213*$G$5+F213</f>
        <v>378.95</v>
      </c>
      <c r="H213" s="59">
        <f>G213*$H$73+G213</f>
        <v>416.84499999999997</v>
      </c>
      <c r="I213" s="59">
        <f>H213*$I$73+H213</f>
        <v>443.93992499999996</v>
      </c>
      <c r="J213" s="59">
        <f>I213*$J$73+I213</f>
        <v>470.13238057499996</v>
      </c>
      <c r="K213" s="59">
        <f t="shared" si="23"/>
        <v>497.40005864834995</v>
      </c>
    </row>
    <row r="214" spans="1:11" s="150" customFormat="1" ht="22.5" customHeight="1" x14ac:dyDescent="0.2">
      <c r="A214" s="371"/>
      <c r="B214" s="134"/>
      <c r="C214" s="136"/>
      <c r="D214" s="59"/>
      <c r="E214" s="59"/>
      <c r="F214" s="59"/>
      <c r="G214" s="59"/>
      <c r="H214" s="59"/>
      <c r="I214" s="59"/>
      <c r="J214" s="59"/>
      <c r="K214" s="59"/>
    </row>
    <row r="215" spans="1:11" s="150" customFormat="1" ht="22.5" customHeight="1" x14ac:dyDescent="0.2">
      <c r="A215" s="371" t="s">
        <v>609</v>
      </c>
      <c r="B215" s="134" t="s">
        <v>740</v>
      </c>
      <c r="C215" s="136">
        <v>660</v>
      </c>
      <c r="D215" s="59">
        <v>912.4</v>
      </c>
      <c r="E215" s="59">
        <v>1113</v>
      </c>
      <c r="F215" s="59">
        <f>E215*$G$97+E215</f>
        <v>1179.78</v>
      </c>
      <c r="G215" s="59">
        <f>F215*$G$5+F215</f>
        <v>1297.758</v>
      </c>
      <c r="H215" s="59">
        <f>G215*$H$73+G215</f>
        <v>1427.5338000000002</v>
      </c>
      <c r="I215" s="59">
        <f>H215*$I$73+H215</f>
        <v>1520.3234970000001</v>
      </c>
      <c r="J215" s="59">
        <f>I215*$J$73+I215</f>
        <v>1610.0225833230002</v>
      </c>
      <c r="K215" s="59">
        <f t="shared" ref="K215:K218" si="24">J215*$K$5+J215</f>
        <v>1703.4038931557343</v>
      </c>
    </row>
    <row r="216" spans="1:11" s="150" customFormat="1" ht="22.5" customHeight="1" x14ac:dyDescent="0.2">
      <c r="A216" s="371"/>
      <c r="B216" s="134" t="s">
        <v>361</v>
      </c>
      <c r="C216" s="136">
        <v>695.2</v>
      </c>
      <c r="D216" s="59">
        <v>961.2</v>
      </c>
      <c r="E216" s="59">
        <v>1172</v>
      </c>
      <c r="F216" s="59">
        <f>E216*$G$97+E216</f>
        <v>1242.32</v>
      </c>
      <c r="G216" s="59">
        <f>F216*$G$5+F216</f>
        <v>1366.5519999999999</v>
      </c>
      <c r="H216" s="59">
        <f>G216*$H$73+G216</f>
        <v>1503.2071999999998</v>
      </c>
      <c r="I216" s="59">
        <f>H216*$I$73+H216</f>
        <v>1600.9156679999999</v>
      </c>
      <c r="J216" s="59">
        <f>I216*$J$73+I216</f>
        <v>1695.3696924119999</v>
      </c>
      <c r="K216" s="59">
        <f t="shared" si="24"/>
        <v>1793.7011345718959</v>
      </c>
    </row>
    <row r="217" spans="1:11" s="150" customFormat="1" ht="22.5" customHeight="1" x14ac:dyDescent="0.2">
      <c r="A217" s="371"/>
      <c r="B217" s="134" t="s">
        <v>362</v>
      </c>
      <c r="C217" s="136">
        <v>299.2</v>
      </c>
      <c r="D217" s="59">
        <v>413.6</v>
      </c>
      <c r="E217" s="59">
        <v>505</v>
      </c>
      <c r="F217" s="59">
        <f>E217*$G$97+E217</f>
        <v>535.29999999999995</v>
      </c>
      <c r="G217" s="59">
        <f>F217*$G$5+F217</f>
        <v>588.82999999999993</v>
      </c>
      <c r="H217" s="59">
        <f>G217*$H$73+G217</f>
        <v>647.71299999999997</v>
      </c>
      <c r="I217" s="59">
        <f>H217*$I$73+H217</f>
        <v>689.814345</v>
      </c>
      <c r="J217" s="59">
        <f>I217*$J$73+I217</f>
        <v>730.51339135499995</v>
      </c>
      <c r="K217" s="59">
        <f t="shared" si="24"/>
        <v>772.88316805359</v>
      </c>
    </row>
    <row r="218" spans="1:11" s="150" customFormat="1" ht="22.5" customHeight="1" x14ac:dyDescent="0.2">
      <c r="A218" s="371"/>
      <c r="B218" s="134" t="s">
        <v>363</v>
      </c>
      <c r="C218" s="136">
        <v>473</v>
      </c>
      <c r="D218" s="59">
        <v>653.9</v>
      </c>
      <c r="E218" s="59">
        <v>800</v>
      </c>
      <c r="F218" s="59">
        <f>E218*$G$97+E218</f>
        <v>848</v>
      </c>
      <c r="G218" s="59">
        <f>F218*$G$5+F218</f>
        <v>932.8</v>
      </c>
      <c r="H218" s="59">
        <f>G218*$H$73+G218</f>
        <v>1026.08</v>
      </c>
      <c r="I218" s="59">
        <f>H218*$I$73+H218</f>
        <v>1092.7752</v>
      </c>
      <c r="J218" s="59">
        <f>I218*$J$73+I218</f>
        <v>1157.2489368000001</v>
      </c>
      <c r="K218" s="59">
        <f t="shared" si="24"/>
        <v>1224.3693751344001</v>
      </c>
    </row>
    <row r="219" spans="1:11" s="150" customFormat="1" ht="22.5" customHeight="1" x14ac:dyDescent="0.2">
      <c r="A219" s="371"/>
      <c r="B219" s="134"/>
      <c r="C219" s="136"/>
      <c r="D219" s="59"/>
      <c r="E219" s="59"/>
      <c r="F219" s="59"/>
      <c r="G219" s="59"/>
      <c r="H219" s="59"/>
      <c r="I219" s="59"/>
      <c r="J219" s="59"/>
      <c r="K219" s="59"/>
    </row>
    <row r="220" spans="1:11" s="150" customFormat="1" ht="22.5" customHeight="1" x14ac:dyDescent="0.2">
      <c r="A220" s="371" t="s">
        <v>610</v>
      </c>
      <c r="B220" s="134" t="s">
        <v>741</v>
      </c>
      <c r="C220" s="136"/>
      <c r="D220" s="59"/>
      <c r="E220" s="59"/>
      <c r="F220" s="59"/>
      <c r="G220" s="59"/>
      <c r="H220" s="59"/>
      <c r="I220" s="59"/>
      <c r="J220" s="59"/>
      <c r="K220" s="59"/>
    </row>
    <row r="221" spans="1:11" s="150" customFormat="1" ht="22.5" customHeight="1" x14ac:dyDescent="0.2">
      <c r="A221" s="371"/>
      <c r="B221" s="134" t="s">
        <v>364</v>
      </c>
      <c r="C221" s="136"/>
      <c r="D221" s="59"/>
      <c r="E221" s="59"/>
      <c r="F221" s="59"/>
      <c r="G221" s="59"/>
      <c r="H221" s="59"/>
      <c r="I221" s="59"/>
      <c r="J221" s="59"/>
      <c r="K221" s="59"/>
    </row>
    <row r="222" spans="1:11" s="150" customFormat="1" ht="22.5" customHeight="1" x14ac:dyDescent="0.2">
      <c r="A222" s="371"/>
      <c r="B222" s="134" t="s">
        <v>361</v>
      </c>
      <c r="C222" s="136">
        <v>816.2</v>
      </c>
      <c r="D222" s="59">
        <v>1128.5</v>
      </c>
      <c r="E222" s="59">
        <v>1380</v>
      </c>
      <c r="F222" s="59">
        <f>E222*$G$97+E222</f>
        <v>1462.8</v>
      </c>
      <c r="G222" s="59">
        <f>F222*$G$5+F222</f>
        <v>1609.08</v>
      </c>
      <c r="H222" s="59">
        <f>G222*$H$73+G222</f>
        <v>1769.9879999999998</v>
      </c>
      <c r="I222" s="59">
        <f>H222*$I$73+H222</f>
        <v>1885.0372199999997</v>
      </c>
      <c r="J222" s="59">
        <f>I222*$J$73+I222</f>
        <v>1996.2544159799997</v>
      </c>
      <c r="K222" s="59">
        <f t="shared" ref="K222:K224" si="25">J222*$K$5+J222</f>
        <v>2112.0371721068395</v>
      </c>
    </row>
    <row r="223" spans="1:11" s="150" customFormat="1" ht="22.5" customHeight="1" x14ac:dyDescent="0.2">
      <c r="A223" s="371"/>
      <c r="B223" s="134" t="s">
        <v>362</v>
      </c>
      <c r="C223" s="136">
        <v>893.2</v>
      </c>
      <c r="D223" s="59">
        <v>1234.9000000000001</v>
      </c>
      <c r="E223" s="59">
        <v>1506</v>
      </c>
      <c r="F223" s="59">
        <f>E223*$G$97+E223</f>
        <v>1596.36</v>
      </c>
      <c r="G223" s="59">
        <f>F223*$G$5+F223</f>
        <v>1755.9959999999999</v>
      </c>
      <c r="H223" s="59">
        <f>G223*$H$73+G223</f>
        <v>1931.5955999999999</v>
      </c>
      <c r="I223" s="59">
        <f>H223*$I$73+H223</f>
        <v>2057.1493139999998</v>
      </c>
      <c r="J223" s="59">
        <f>I223*$J$73+I223</f>
        <v>2178.5211235259999</v>
      </c>
      <c r="K223" s="59">
        <f t="shared" si="25"/>
        <v>2304.875348690508</v>
      </c>
    </row>
    <row r="224" spans="1:11" s="150" customFormat="1" ht="22.5" customHeight="1" x14ac:dyDescent="0.2">
      <c r="A224" s="371"/>
      <c r="B224" s="134" t="s">
        <v>363</v>
      </c>
      <c r="C224" s="136">
        <v>473</v>
      </c>
      <c r="D224" s="59">
        <v>653.9</v>
      </c>
      <c r="E224" s="59">
        <v>800</v>
      </c>
      <c r="F224" s="59">
        <f>E224*$G$97+E224</f>
        <v>848</v>
      </c>
      <c r="G224" s="59">
        <f>F224*$G$5+F224</f>
        <v>932.8</v>
      </c>
      <c r="H224" s="59">
        <f>G224*$H$73+G224</f>
        <v>1026.08</v>
      </c>
      <c r="I224" s="59">
        <f>H224*$I$73+H224</f>
        <v>1092.7752</v>
      </c>
      <c r="J224" s="59">
        <f>I224*$J$73+I224</f>
        <v>1157.2489368000001</v>
      </c>
      <c r="K224" s="59">
        <f t="shared" si="25"/>
        <v>1224.3693751344001</v>
      </c>
    </row>
    <row r="225" spans="1:11" s="150" customFormat="1" ht="22.5" customHeight="1" x14ac:dyDescent="0.2">
      <c r="A225" s="371"/>
      <c r="B225" s="134"/>
      <c r="C225" s="136"/>
      <c r="D225" s="59"/>
      <c r="E225" s="59"/>
      <c r="F225" s="59"/>
      <c r="G225" s="59"/>
      <c r="H225" s="59"/>
      <c r="I225" s="59"/>
      <c r="J225" s="59"/>
      <c r="K225" s="59"/>
    </row>
    <row r="226" spans="1:11" s="150" customFormat="1" ht="22.5" customHeight="1" x14ac:dyDescent="0.2">
      <c r="A226" s="371" t="s">
        <v>611</v>
      </c>
      <c r="B226" s="134" t="s">
        <v>744</v>
      </c>
      <c r="C226" s="136"/>
      <c r="D226" s="59">
        <v>327.10000000000002</v>
      </c>
      <c r="E226" s="59">
        <v>400</v>
      </c>
      <c r="F226" s="59">
        <f>E226*$G$97+E226</f>
        <v>424</v>
      </c>
      <c r="G226" s="59">
        <f>F226*$G$5+F226</f>
        <v>466.4</v>
      </c>
      <c r="H226" s="59">
        <f>G226*$H$73+G226</f>
        <v>513.04</v>
      </c>
      <c r="I226" s="59">
        <f>H226*$I$73+H226</f>
        <v>546.38760000000002</v>
      </c>
      <c r="J226" s="59">
        <f>I226*$J$73+I226</f>
        <v>578.62446840000007</v>
      </c>
      <c r="K226" s="59">
        <f>J226*$K$5+J226</f>
        <v>612.18468756720006</v>
      </c>
    </row>
    <row r="227" spans="1:11" s="150" customFormat="1" ht="22.5" customHeight="1" x14ac:dyDescent="0.2">
      <c r="A227" s="371"/>
      <c r="B227" s="134" t="s">
        <v>586</v>
      </c>
      <c r="C227" s="136">
        <v>236.5</v>
      </c>
      <c r="D227" s="59"/>
      <c r="E227" s="59"/>
      <c r="F227" s="133"/>
      <c r="G227" s="133"/>
      <c r="H227" s="133"/>
      <c r="I227" s="133"/>
      <c r="J227" s="133"/>
      <c r="K227" s="133"/>
    </row>
    <row r="228" spans="1:11" s="150" customFormat="1" ht="22.5" customHeight="1" x14ac:dyDescent="0.2">
      <c r="A228" s="371" t="s">
        <v>612</v>
      </c>
      <c r="B228" s="134" t="s">
        <v>743</v>
      </c>
      <c r="C228" s="136"/>
      <c r="D228" s="59"/>
      <c r="E228" s="137"/>
      <c r="F228" s="136"/>
      <c r="G228" s="136"/>
      <c r="H228" s="136"/>
      <c r="I228" s="136"/>
      <c r="J228" s="136"/>
      <c r="K228" s="136"/>
    </row>
    <row r="229" spans="1:11" s="150" customFormat="1" ht="22.5" customHeight="1" x14ac:dyDescent="0.2">
      <c r="A229" s="371"/>
      <c r="B229" s="134" t="s">
        <v>590</v>
      </c>
      <c r="C229" s="136"/>
      <c r="D229" s="59">
        <v>327.10000000000002</v>
      </c>
      <c r="E229" s="59">
        <v>400</v>
      </c>
      <c r="F229" s="59">
        <f>E229*$G$97+E229</f>
        <v>424</v>
      </c>
      <c r="G229" s="59">
        <f>F229*$G$5+F229</f>
        <v>466.4</v>
      </c>
      <c r="H229" s="59">
        <f>G229*$H$73+G229</f>
        <v>513.04</v>
      </c>
      <c r="I229" s="59">
        <f>H229*$I$73+H229</f>
        <v>546.38760000000002</v>
      </c>
      <c r="J229" s="59">
        <f>I229*$J$73+I229</f>
        <v>578.62446840000007</v>
      </c>
      <c r="K229" s="59">
        <f>J229*$K$5+J229</f>
        <v>612.18468756720006</v>
      </c>
    </row>
    <row r="230" spans="1:11" s="150" customFormat="1" ht="22.5" customHeight="1" thickBot="1" x14ac:dyDescent="0.25">
      <c r="A230" s="372"/>
      <c r="B230" s="148" t="s">
        <v>281</v>
      </c>
      <c r="C230" s="136">
        <v>236.5</v>
      </c>
      <c r="D230" s="59"/>
      <c r="E230" s="62"/>
      <c r="F230" s="131"/>
      <c r="G230" s="131"/>
      <c r="H230" s="131"/>
      <c r="I230" s="131"/>
      <c r="J230" s="131"/>
      <c r="K230" s="131"/>
    </row>
    <row r="231" spans="1:11" s="150" customFormat="1" ht="26.25" customHeight="1" x14ac:dyDescent="0.2">
      <c r="A231" s="567"/>
      <c r="B231" s="155" t="s">
        <v>251</v>
      </c>
      <c r="C231" s="187"/>
      <c r="D231" s="581"/>
      <c r="E231" s="165"/>
      <c r="F231" s="165"/>
      <c r="G231" s="165"/>
      <c r="H231" s="165"/>
      <c r="I231" s="165"/>
      <c r="J231" s="165"/>
      <c r="K231" s="165"/>
    </row>
    <row r="232" spans="1:11" s="150" customFormat="1" ht="16.5" customHeight="1" thickBot="1" x14ac:dyDescent="0.25">
      <c r="A232" s="567"/>
      <c r="D232" s="582"/>
      <c r="E232" s="165"/>
      <c r="F232" s="165"/>
      <c r="G232" s="165"/>
      <c r="H232" s="165"/>
      <c r="I232" s="165"/>
      <c r="J232" s="165"/>
      <c r="K232" s="165"/>
    </row>
    <row r="233" spans="1:11" s="150" customFormat="1" ht="31.5" customHeight="1" x14ac:dyDescent="0.2">
      <c r="A233" s="818" t="s">
        <v>178</v>
      </c>
      <c r="B233" s="819"/>
      <c r="C233" s="577" t="s">
        <v>217</v>
      </c>
      <c r="D233" s="58" t="s">
        <v>237</v>
      </c>
      <c r="E233" s="278" t="s">
        <v>237</v>
      </c>
      <c r="F233" s="278" t="s">
        <v>237</v>
      </c>
      <c r="G233" s="278" t="s">
        <v>237</v>
      </c>
      <c r="H233" s="58" t="s">
        <v>237</v>
      </c>
      <c r="I233" s="58" t="s">
        <v>237</v>
      </c>
      <c r="J233" s="58" t="s">
        <v>802</v>
      </c>
      <c r="K233" s="58" t="s">
        <v>802</v>
      </c>
    </row>
    <row r="234" spans="1:11" s="150" customFormat="1" ht="22.5" customHeight="1" x14ac:dyDescent="0.2">
      <c r="A234" s="820"/>
      <c r="B234" s="821"/>
      <c r="C234" s="568" t="s">
        <v>218</v>
      </c>
      <c r="D234" s="130" t="s">
        <v>555</v>
      </c>
      <c r="E234" s="130" t="s">
        <v>557</v>
      </c>
      <c r="F234" s="130" t="s">
        <v>570</v>
      </c>
      <c r="G234" s="130" t="s">
        <v>599</v>
      </c>
      <c r="H234" s="75" t="s">
        <v>761</v>
      </c>
      <c r="I234" s="75" t="s">
        <v>780</v>
      </c>
      <c r="J234" s="75" t="s">
        <v>808</v>
      </c>
      <c r="K234" s="75" t="s">
        <v>921</v>
      </c>
    </row>
    <row r="235" spans="1:11" s="150" customFormat="1" ht="22.5" customHeight="1" thickBot="1" x14ac:dyDescent="0.25">
      <c r="A235" s="822"/>
      <c r="B235" s="823"/>
      <c r="C235" s="570">
        <v>0.1</v>
      </c>
      <c r="D235" s="60">
        <v>0.06</v>
      </c>
      <c r="E235" s="60">
        <v>0.06</v>
      </c>
      <c r="F235" s="128">
        <v>5.6000000000000001E-2</v>
      </c>
      <c r="G235" s="381">
        <v>0.06</v>
      </c>
      <c r="H235" s="128">
        <v>0.1</v>
      </c>
      <c r="I235" s="128">
        <v>6.5000000000000002E-2</v>
      </c>
      <c r="J235" s="128">
        <v>5.8999999999999997E-2</v>
      </c>
      <c r="K235" s="128">
        <v>5.8000000000000003E-2</v>
      </c>
    </row>
    <row r="236" spans="1:11" s="150" customFormat="1" ht="22.5" customHeight="1" x14ac:dyDescent="0.2">
      <c r="A236" s="370"/>
      <c r="B236" s="578" t="s">
        <v>359</v>
      </c>
      <c r="C236" s="136"/>
      <c r="D236" s="59"/>
      <c r="E236" s="136"/>
      <c r="F236" s="136"/>
      <c r="G236" s="136"/>
      <c r="H236" s="136"/>
      <c r="I236" s="136"/>
      <c r="J236" s="136"/>
      <c r="K236" s="136"/>
    </row>
    <row r="237" spans="1:11" s="150" customFormat="1" ht="22.5" customHeight="1" x14ac:dyDescent="0.2">
      <c r="A237" s="371" t="s">
        <v>607</v>
      </c>
      <c r="B237" s="134" t="s">
        <v>738</v>
      </c>
      <c r="C237" s="136"/>
      <c r="D237" s="59"/>
      <c r="E237" s="136"/>
      <c r="F237" s="136"/>
      <c r="G237" s="136">
        <v>0</v>
      </c>
      <c r="H237" s="136">
        <v>0</v>
      </c>
      <c r="I237" s="136">
        <v>0</v>
      </c>
      <c r="J237" s="136">
        <v>0</v>
      </c>
      <c r="K237" s="59">
        <f>J237*$K$5+J237</f>
        <v>0</v>
      </c>
    </row>
    <row r="238" spans="1:11" s="150" customFormat="1" ht="22.5" customHeight="1" x14ac:dyDescent="0.2">
      <c r="A238" s="371" t="s">
        <v>608</v>
      </c>
      <c r="B238" s="134" t="s">
        <v>739</v>
      </c>
      <c r="C238" s="136"/>
      <c r="D238" s="59"/>
      <c r="E238" s="136"/>
      <c r="F238" s="136"/>
      <c r="G238" s="136"/>
      <c r="H238" s="136"/>
      <c r="I238" s="136"/>
      <c r="J238" s="136"/>
      <c r="K238" s="136"/>
    </row>
    <row r="239" spans="1:11" s="150" customFormat="1" ht="22.5" customHeight="1" x14ac:dyDescent="0.2">
      <c r="A239" s="371"/>
      <c r="B239" s="134" t="s">
        <v>358</v>
      </c>
      <c r="C239" s="136"/>
      <c r="D239" s="59"/>
      <c r="E239" s="136"/>
      <c r="F239" s="136"/>
      <c r="G239" s="136"/>
      <c r="H239" s="136"/>
      <c r="I239" s="136"/>
      <c r="J239" s="136"/>
      <c r="K239" s="136"/>
    </row>
    <row r="240" spans="1:11" s="150" customFormat="1" ht="22.5" customHeight="1" x14ac:dyDescent="0.2">
      <c r="A240" s="371"/>
      <c r="B240" s="134" t="s">
        <v>366</v>
      </c>
      <c r="C240" s="136">
        <v>77</v>
      </c>
      <c r="D240" s="59">
        <v>106.5</v>
      </c>
      <c r="E240" s="59">
        <v>130</v>
      </c>
      <c r="F240" s="59">
        <f>E240*$G$97+E240</f>
        <v>137.80000000000001</v>
      </c>
      <c r="G240" s="59">
        <f>F240*$G$5+F240</f>
        <v>151.58000000000001</v>
      </c>
      <c r="H240" s="59">
        <f>G240*$H$73+G240</f>
        <v>166.738</v>
      </c>
      <c r="I240" s="59">
        <f>H240*$I$73+H240</f>
        <v>177.57597000000001</v>
      </c>
      <c r="J240" s="59">
        <f>I240*$J$73+I240</f>
        <v>188.05295223000002</v>
      </c>
      <c r="K240" s="59">
        <f t="shared" ref="K240:K241" si="26">J240*$K$5+J240</f>
        <v>198.96002345934002</v>
      </c>
    </row>
    <row r="241" spans="1:11" s="150" customFormat="1" ht="22.5" customHeight="1" x14ac:dyDescent="0.2">
      <c r="A241" s="371"/>
      <c r="B241" s="134" t="s">
        <v>367</v>
      </c>
      <c r="C241" s="136">
        <v>50.6</v>
      </c>
      <c r="D241" s="59">
        <v>69.900000000000006</v>
      </c>
      <c r="E241" s="59">
        <v>86</v>
      </c>
      <c r="F241" s="59">
        <f>E241*$G$97+E241</f>
        <v>91.16</v>
      </c>
      <c r="G241" s="59">
        <f>F241*$G$5+F241</f>
        <v>100.276</v>
      </c>
      <c r="H241" s="59">
        <f>G241*$H$73+G241</f>
        <v>110.30359999999999</v>
      </c>
      <c r="I241" s="59">
        <f>H241*$I$73+H241</f>
        <v>117.47333399999999</v>
      </c>
      <c r="J241" s="59">
        <f>I241*$J$73+I241</f>
        <v>124.40426070599999</v>
      </c>
      <c r="K241" s="59">
        <f t="shared" si="26"/>
        <v>131.619707826948</v>
      </c>
    </row>
    <row r="242" spans="1:11" s="150" customFormat="1" ht="22.5" customHeight="1" x14ac:dyDescent="0.2">
      <c r="A242" s="371"/>
      <c r="B242" s="151" t="s">
        <v>360</v>
      </c>
      <c r="C242" s="136"/>
      <c r="D242" s="59"/>
      <c r="E242" s="59"/>
      <c r="F242" s="59"/>
      <c r="G242" s="59"/>
      <c r="H242" s="59"/>
      <c r="I242" s="59"/>
      <c r="J242" s="59"/>
      <c r="K242" s="59"/>
    </row>
    <row r="243" spans="1:11" s="150" customFormat="1" ht="22.5" customHeight="1" x14ac:dyDescent="0.2">
      <c r="A243" s="371" t="s">
        <v>607</v>
      </c>
      <c r="B243" s="134" t="s">
        <v>738</v>
      </c>
      <c r="C243" s="136"/>
      <c r="D243" s="59"/>
      <c r="E243" s="59"/>
      <c r="F243" s="59"/>
      <c r="G243" s="136">
        <v>0</v>
      </c>
      <c r="H243" s="136">
        <v>0</v>
      </c>
      <c r="I243" s="136">
        <v>0</v>
      </c>
      <c r="J243" s="136">
        <v>0</v>
      </c>
      <c r="K243" s="59">
        <f>J243*$K$5+J243</f>
        <v>0</v>
      </c>
    </row>
    <row r="244" spans="1:11" s="150" customFormat="1" ht="22.5" customHeight="1" x14ac:dyDescent="0.2">
      <c r="A244" s="371" t="s">
        <v>608</v>
      </c>
      <c r="B244" s="134" t="s">
        <v>739</v>
      </c>
      <c r="C244" s="136"/>
      <c r="D244" s="59"/>
      <c r="E244" s="59"/>
      <c r="F244" s="59"/>
      <c r="G244" s="59"/>
      <c r="H244" s="59"/>
      <c r="I244" s="59"/>
      <c r="J244" s="59"/>
      <c r="K244" s="59"/>
    </row>
    <row r="245" spans="1:11" s="150" customFormat="1" ht="22.5" customHeight="1" x14ac:dyDescent="0.2">
      <c r="A245" s="371"/>
      <c r="B245" s="134" t="s">
        <v>358</v>
      </c>
      <c r="C245" s="136"/>
      <c r="D245" s="59"/>
      <c r="E245" s="59"/>
      <c r="F245" s="59"/>
      <c r="G245" s="59"/>
      <c r="H245" s="59"/>
      <c r="I245" s="59"/>
      <c r="J245" s="59"/>
      <c r="K245" s="59"/>
    </row>
    <row r="246" spans="1:11" s="150" customFormat="1" ht="22.5" customHeight="1" x14ac:dyDescent="0.2">
      <c r="A246" s="371"/>
      <c r="B246" s="134" t="s">
        <v>366</v>
      </c>
      <c r="C246" s="136">
        <v>192.5</v>
      </c>
      <c r="D246" s="59">
        <v>266.2</v>
      </c>
      <c r="E246" s="59">
        <v>325</v>
      </c>
      <c r="F246" s="59">
        <f>E246*$G$97+E246</f>
        <v>344.5</v>
      </c>
      <c r="G246" s="59">
        <f>F246*$G$5+F246</f>
        <v>378.95</v>
      </c>
      <c r="H246" s="59">
        <f>G246*$H$73+G246</f>
        <v>416.84499999999997</v>
      </c>
      <c r="I246" s="59">
        <f>H246*$I$73+H246</f>
        <v>443.93992499999996</v>
      </c>
      <c r="J246" s="59">
        <f>I246*$J$73+I246</f>
        <v>470.13238057499996</v>
      </c>
      <c r="K246" s="59">
        <f t="shared" ref="K246:K247" si="27">J246*$K$5+J246</f>
        <v>497.40005864834995</v>
      </c>
    </row>
    <row r="247" spans="1:11" s="150" customFormat="1" ht="22.5" customHeight="1" x14ac:dyDescent="0.2">
      <c r="A247" s="371"/>
      <c r="B247" s="134" t="s">
        <v>367</v>
      </c>
      <c r="C247" s="136">
        <v>192.5</v>
      </c>
      <c r="D247" s="59">
        <v>266.2</v>
      </c>
      <c r="E247" s="59">
        <v>325</v>
      </c>
      <c r="F247" s="59">
        <f>E247*$G$97+E247</f>
        <v>344.5</v>
      </c>
      <c r="G247" s="59">
        <f>F247*$G$5+F247</f>
        <v>378.95</v>
      </c>
      <c r="H247" s="59">
        <f>G247*$H$73+G247</f>
        <v>416.84499999999997</v>
      </c>
      <c r="I247" s="59">
        <f>H247*$I$73+H247</f>
        <v>443.93992499999996</v>
      </c>
      <c r="J247" s="59">
        <f>I247*$J$73+I247</f>
        <v>470.13238057499996</v>
      </c>
      <c r="K247" s="59">
        <f t="shared" si="27"/>
        <v>497.40005864834995</v>
      </c>
    </row>
    <row r="248" spans="1:11" s="150" customFormat="1" ht="22.5" customHeight="1" thickBot="1" x14ac:dyDescent="0.25">
      <c r="A248" s="372"/>
      <c r="B248" s="148"/>
      <c r="C248" s="164"/>
      <c r="D248" s="62"/>
      <c r="E248" s="136"/>
      <c r="F248" s="136"/>
      <c r="G248" s="164"/>
      <c r="H248" s="164"/>
      <c r="I248" s="164"/>
      <c r="J248" s="164"/>
      <c r="K248" s="164"/>
    </row>
    <row r="249" spans="1:11" s="150" customFormat="1" ht="24.75" customHeight="1" thickBot="1" x14ac:dyDescent="0.25">
      <c r="A249" s="816" t="s">
        <v>179</v>
      </c>
      <c r="B249" s="817"/>
      <c r="C249" s="583"/>
      <c r="D249" s="61"/>
      <c r="E249" s="583"/>
      <c r="F249" s="583"/>
      <c r="G249" s="583"/>
      <c r="H249" s="583"/>
      <c r="I249" s="583"/>
      <c r="J249" s="583"/>
      <c r="K249" s="583"/>
    </row>
    <row r="250" spans="1:11" s="150" customFormat="1" ht="22.5" customHeight="1" x14ac:dyDescent="0.2">
      <c r="A250" s="370"/>
      <c r="B250" s="584" t="s">
        <v>359</v>
      </c>
      <c r="C250" s="136"/>
      <c r="D250" s="59"/>
      <c r="E250" s="136"/>
      <c r="F250" s="136"/>
      <c r="G250" s="136"/>
      <c r="H250" s="136"/>
      <c r="I250" s="136"/>
      <c r="J250" s="136"/>
      <c r="K250" s="136"/>
    </row>
    <row r="251" spans="1:11" s="150" customFormat="1" ht="22.5" customHeight="1" x14ac:dyDescent="0.2">
      <c r="A251" s="371" t="s">
        <v>607</v>
      </c>
      <c r="B251" s="134" t="s">
        <v>739</v>
      </c>
      <c r="C251" s="136"/>
      <c r="D251" s="59"/>
      <c r="E251" s="136"/>
      <c r="F251" s="136"/>
      <c r="G251" s="136"/>
      <c r="H251" s="136"/>
      <c r="I251" s="136"/>
      <c r="J251" s="136"/>
      <c r="K251" s="136"/>
    </row>
    <row r="252" spans="1:11" s="150" customFormat="1" ht="22.5" customHeight="1" x14ac:dyDescent="0.2">
      <c r="A252" s="371"/>
      <c r="B252" s="134" t="s">
        <v>358</v>
      </c>
      <c r="C252" s="136">
        <v>116.5</v>
      </c>
      <c r="D252" s="59">
        <v>161.1</v>
      </c>
      <c r="E252" s="59">
        <v>197</v>
      </c>
      <c r="F252" s="59">
        <f>E252*$G$97+E252</f>
        <v>208.82</v>
      </c>
      <c r="G252" s="59">
        <f>F252*$G$5+F252</f>
        <v>229.702</v>
      </c>
      <c r="H252" s="59">
        <f>G252*$H$73+G252</f>
        <v>252.6722</v>
      </c>
      <c r="I252" s="59">
        <f>H252*$I$73+H252</f>
        <v>269.09589299999999</v>
      </c>
      <c r="J252" s="59">
        <f>I252*$J$73+I252</f>
        <v>284.97255068699997</v>
      </c>
      <c r="K252" s="59">
        <f>J252*$K$5+J252</f>
        <v>301.50095862684594</v>
      </c>
    </row>
    <row r="253" spans="1:11" s="150" customFormat="1" ht="22.5" customHeight="1" x14ac:dyDescent="0.2">
      <c r="A253" s="371"/>
      <c r="B253" s="151" t="s">
        <v>181</v>
      </c>
      <c r="C253" s="136"/>
      <c r="D253" s="59"/>
      <c r="E253" s="137"/>
      <c r="F253" s="136"/>
      <c r="G253" s="136"/>
      <c r="H253" s="136"/>
      <c r="I253" s="136"/>
      <c r="J253" s="136"/>
      <c r="K253" s="136"/>
    </row>
    <row r="254" spans="1:11" s="150" customFormat="1" ht="22.5" customHeight="1" x14ac:dyDescent="0.2">
      <c r="A254" s="371" t="s">
        <v>607</v>
      </c>
      <c r="B254" s="134" t="s">
        <v>739</v>
      </c>
      <c r="C254" s="136"/>
      <c r="D254" s="59"/>
      <c r="E254" s="137"/>
      <c r="F254" s="136"/>
      <c r="G254" s="136"/>
      <c r="H254" s="136"/>
      <c r="I254" s="136"/>
      <c r="J254" s="136"/>
      <c r="K254" s="136"/>
    </row>
    <row r="255" spans="1:11" s="150" customFormat="1" ht="22.5" customHeight="1" x14ac:dyDescent="0.2">
      <c r="A255" s="371"/>
      <c r="B255" s="134" t="s">
        <v>358</v>
      </c>
      <c r="C255" s="136">
        <v>233.2</v>
      </c>
      <c r="D255" s="59">
        <v>322.3</v>
      </c>
      <c r="E255" s="59">
        <v>400</v>
      </c>
      <c r="F255" s="59">
        <f>E255*$G$97+E255</f>
        <v>424</v>
      </c>
      <c r="G255" s="59">
        <f>F255*$G$5+F255</f>
        <v>466.4</v>
      </c>
      <c r="H255" s="59">
        <f>G255*$H$73+G255</f>
        <v>513.04</v>
      </c>
      <c r="I255" s="59">
        <f>H255*$I$73+H255</f>
        <v>546.38760000000002</v>
      </c>
      <c r="J255" s="59">
        <f>I255*$J$73+I255</f>
        <v>578.62446840000007</v>
      </c>
      <c r="K255" s="59">
        <f>J255*$K$5+J255</f>
        <v>612.18468756720006</v>
      </c>
    </row>
    <row r="256" spans="1:11" s="150" customFormat="1" ht="22.5" customHeight="1" thickBot="1" x14ac:dyDescent="0.25">
      <c r="A256" s="372"/>
      <c r="B256" s="148"/>
      <c r="C256" s="164"/>
      <c r="D256" s="62"/>
      <c r="E256" s="137"/>
      <c r="F256" s="137"/>
      <c r="G256" s="164"/>
      <c r="H256" s="164"/>
      <c r="I256" s="164"/>
      <c r="J256" s="164"/>
      <c r="K256" s="164"/>
    </row>
    <row r="257" spans="1:11" s="150" customFormat="1" ht="24.75" customHeight="1" thickBot="1" x14ac:dyDescent="0.25">
      <c r="A257" s="816" t="s">
        <v>182</v>
      </c>
      <c r="B257" s="817"/>
      <c r="C257" s="583"/>
      <c r="D257" s="61"/>
      <c r="E257" s="585"/>
      <c r="F257" s="585"/>
      <c r="G257" s="583"/>
      <c r="H257" s="583"/>
      <c r="I257" s="583"/>
      <c r="J257" s="583"/>
      <c r="K257" s="583"/>
    </row>
    <row r="258" spans="1:11" s="150" customFormat="1" ht="22.5" customHeight="1" x14ac:dyDescent="0.2">
      <c r="A258" s="370"/>
      <c r="B258" s="584" t="s">
        <v>359</v>
      </c>
      <c r="C258" s="136"/>
      <c r="D258" s="59"/>
      <c r="E258" s="137"/>
      <c r="F258" s="137"/>
      <c r="G258" s="136"/>
      <c r="H258" s="136"/>
      <c r="I258" s="136"/>
      <c r="J258" s="136"/>
      <c r="K258" s="136"/>
    </row>
    <row r="259" spans="1:11" s="150" customFormat="1" ht="22.5" customHeight="1" x14ac:dyDescent="0.2">
      <c r="A259" s="371" t="s">
        <v>607</v>
      </c>
      <c r="B259" s="134" t="s">
        <v>739</v>
      </c>
      <c r="C259" s="136"/>
      <c r="D259" s="59"/>
      <c r="E259" s="137"/>
      <c r="F259" s="137"/>
      <c r="G259" s="136"/>
      <c r="H259" s="136"/>
      <c r="I259" s="136"/>
      <c r="J259" s="136"/>
      <c r="K259" s="136"/>
    </row>
    <row r="260" spans="1:11" s="150" customFormat="1" ht="22.5" customHeight="1" x14ac:dyDescent="0.2">
      <c r="A260" s="371"/>
      <c r="B260" s="134" t="s">
        <v>358</v>
      </c>
      <c r="C260" s="136">
        <v>242</v>
      </c>
      <c r="D260" s="59">
        <v>334.5</v>
      </c>
      <c r="E260" s="59">
        <v>408</v>
      </c>
      <c r="F260" s="59">
        <f>E260*$G$97+E260</f>
        <v>432.48</v>
      </c>
      <c r="G260" s="59">
        <f>F260*$G$5+F260</f>
        <v>475.72800000000001</v>
      </c>
      <c r="H260" s="59">
        <f>G260*$H$73+G260</f>
        <v>523.30079999999998</v>
      </c>
      <c r="I260" s="59">
        <f>H260*$I$73+H260</f>
        <v>557.31535199999996</v>
      </c>
      <c r="J260" s="59">
        <f>I260*$J$73+I260</f>
        <v>590.19695776799995</v>
      </c>
      <c r="K260" s="59">
        <f>J260*$K$5+J260</f>
        <v>624.42838131854398</v>
      </c>
    </row>
    <row r="261" spans="1:11" s="150" customFormat="1" ht="22.5" customHeight="1" x14ac:dyDescent="0.2">
      <c r="A261" s="371"/>
      <c r="B261" s="151" t="s">
        <v>181</v>
      </c>
      <c r="C261" s="136"/>
      <c r="D261" s="59"/>
      <c r="E261" s="137"/>
      <c r="F261" s="136"/>
      <c r="G261" s="136"/>
      <c r="H261" s="136"/>
      <c r="I261" s="136"/>
      <c r="J261" s="136"/>
      <c r="K261" s="136"/>
    </row>
    <row r="262" spans="1:11" s="150" customFormat="1" ht="22.5" customHeight="1" x14ac:dyDescent="0.2">
      <c r="A262" s="371" t="s">
        <v>607</v>
      </c>
      <c r="B262" s="134" t="s">
        <v>739</v>
      </c>
      <c r="C262" s="136"/>
      <c r="D262" s="59"/>
      <c r="E262" s="137"/>
      <c r="F262" s="136"/>
      <c r="G262" s="136"/>
      <c r="H262" s="136"/>
      <c r="I262" s="136"/>
      <c r="J262" s="136"/>
      <c r="K262" s="136"/>
    </row>
    <row r="263" spans="1:11" s="150" customFormat="1" ht="22.5" customHeight="1" x14ac:dyDescent="0.2">
      <c r="A263" s="371"/>
      <c r="B263" s="134" t="s">
        <v>358</v>
      </c>
      <c r="C263" s="136">
        <v>484</v>
      </c>
      <c r="D263" s="59">
        <v>669.2</v>
      </c>
      <c r="E263" s="59">
        <v>816</v>
      </c>
      <c r="F263" s="59">
        <f>E263*$G$97+E263</f>
        <v>864.96</v>
      </c>
      <c r="G263" s="59">
        <f>F263*$G$5+F263</f>
        <v>951.45600000000002</v>
      </c>
      <c r="H263" s="59">
        <f>G263*$H$73+G263</f>
        <v>1046.6016</v>
      </c>
      <c r="I263" s="59">
        <f>H263*$I$73+H263</f>
        <v>1114.6307039999999</v>
      </c>
      <c r="J263" s="59">
        <f>I263*$J$73+I263</f>
        <v>1180.3939155359999</v>
      </c>
      <c r="K263" s="59">
        <f>J263*$K$5+J263</f>
        <v>1248.856762637088</v>
      </c>
    </row>
    <row r="264" spans="1:11" s="150" customFormat="1" ht="22.5" customHeight="1" thickBot="1" x14ac:dyDescent="0.25">
      <c r="A264" s="372"/>
      <c r="B264" s="148"/>
      <c r="C264" s="164"/>
      <c r="D264" s="62"/>
      <c r="E264" s="137"/>
      <c r="F264" s="137"/>
      <c r="G264" s="164"/>
      <c r="H264" s="164"/>
      <c r="I264" s="164"/>
      <c r="J264" s="164"/>
      <c r="K264" s="164"/>
    </row>
    <row r="265" spans="1:11" s="150" customFormat="1" ht="24.75" customHeight="1" thickBot="1" x14ac:dyDescent="0.25">
      <c r="A265" s="816" t="s">
        <v>183</v>
      </c>
      <c r="B265" s="817"/>
      <c r="C265" s="583"/>
      <c r="D265" s="61"/>
      <c r="E265" s="583"/>
      <c r="F265" s="583"/>
      <c r="G265" s="164"/>
      <c r="H265" s="164"/>
      <c r="I265" s="164"/>
      <c r="J265" s="164"/>
      <c r="K265" s="164"/>
    </row>
    <row r="266" spans="1:11" s="150" customFormat="1" ht="22.5" customHeight="1" x14ac:dyDescent="0.2">
      <c r="A266" s="370"/>
      <c r="B266" s="584" t="s">
        <v>359</v>
      </c>
      <c r="C266" s="136"/>
      <c r="D266" s="59"/>
      <c r="E266" s="136"/>
      <c r="F266" s="136"/>
      <c r="G266" s="136"/>
      <c r="H266" s="136"/>
      <c r="I266" s="136"/>
      <c r="J266" s="136"/>
      <c r="K266" s="136"/>
    </row>
    <row r="267" spans="1:11" s="150" customFormat="1" ht="22.5" customHeight="1" x14ac:dyDescent="0.2">
      <c r="A267" s="371" t="s">
        <v>607</v>
      </c>
      <c r="B267" s="134" t="s">
        <v>739</v>
      </c>
      <c r="C267" s="136"/>
      <c r="D267" s="59"/>
      <c r="E267" s="136"/>
      <c r="F267" s="136"/>
      <c r="G267" s="136"/>
      <c r="H267" s="136"/>
      <c r="I267" s="136"/>
      <c r="J267" s="136"/>
      <c r="K267" s="136"/>
    </row>
    <row r="268" spans="1:11" s="150" customFormat="1" ht="22.5" customHeight="1" x14ac:dyDescent="0.2">
      <c r="A268" s="371"/>
      <c r="B268" s="134" t="s">
        <v>358</v>
      </c>
      <c r="C268" s="136">
        <v>115.5</v>
      </c>
      <c r="D268" s="59">
        <v>159.6</v>
      </c>
      <c r="E268" s="59">
        <v>195</v>
      </c>
      <c r="F268" s="59">
        <f>E268*$G$97+E268</f>
        <v>206.7</v>
      </c>
      <c r="G268" s="59">
        <f>F268*$G$5+F268</f>
        <v>227.37</v>
      </c>
      <c r="H268" s="59">
        <f>G268*$H$73+G268</f>
        <v>250.107</v>
      </c>
      <c r="I268" s="59">
        <f>H268*$I$73+H268</f>
        <v>266.36395499999998</v>
      </c>
      <c r="J268" s="59">
        <f>I268*$J$73+I268</f>
        <v>282.079428345</v>
      </c>
      <c r="K268" s="59">
        <f>J268*$K$5+J268</f>
        <v>298.44003518901002</v>
      </c>
    </row>
    <row r="269" spans="1:11" s="150" customFormat="1" ht="22.5" customHeight="1" x14ac:dyDescent="0.2">
      <c r="A269" s="371"/>
      <c r="B269" s="151" t="s">
        <v>181</v>
      </c>
      <c r="C269" s="136"/>
      <c r="D269" s="59"/>
      <c r="E269" s="137"/>
      <c r="F269" s="136"/>
      <c r="G269" s="136"/>
      <c r="H269" s="136"/>
      <c r="I269" s="136"/>
      <c r="J269" s="136"/>
      <c r="K269" s="136"/>
    </row>
    <row r="270" spans="1:11" s="150" customFormat="1" ht="22.5" customHeight="1" x14ac:dyDescent="0.2">
      <c r="A270" s="371" t="s">
        <v>607</v>
      </c>
      <c r="B270" s="134" t="s">
        <v>739</v>
      </c>
      <c r="C270" s="136"/>
      <c r="D270" s="59"/>
      <c r="E270" s="137"/>
      <c r="F270" s="136"/>
      <c r="G270" s="136"/>
      <c r="H270" s="136"/>
      <c r="I270" s="136"/>
      <c r="J270" s="136"/>
      <c r="K270" s="136"/>
    </row>
    <row r="271" spans="1:11" s="150" customFormat="1" ht="22.5" customHeight="1" x14ac:dyDescent="0.2">
      <c r="A271" s="371"/>
      <c r="B271" s="134" t="s">
        <v>358</v>
      </c>
      <c r="C271" s="56">
        <v>231</v>
      </c>
      <c r="D271" s="59">
        <v>319.5</v>
      </c>
      <c r="E271" s="59">
        <v>390</v>
      </c>
      <c r="F271" s="59">
        <f>E271*$G$97+E271</f>
        <v>413.4</v>
      </c>
      <c r="G271" s="59">
        <f>F271*$G$5+F271</f>
        <v>454.74</v>
      </c>
      <c r="H271" s="59">
        <f>G271*$H$73+G271</f>
        <v>500.214</v>
      </c>
      <c r="I271" s="59">
        <f>H271*$I$73+H271</f>
        <v>532.72790999999995</v>
      </c>
      <c r="J271" s="59">
        <f>I271*$J$73+I271</f>
        <v>564.15885668999999</v>
      </c>
      <c r="K271" s="59">
        <f>J271*$K$5+J271</f>
        <v>596.88007037802004</v>
      </c>
    </row>
    <row r="272" spans="1:11" s="150" customFormat="1" ht="22.5" customHeight="1" thickBot="1" x14ac:dyDescent="0.25">
      <c r="A272" s="372"/>
      <c r="B272" s="148"/>
      <c r="C272" s="131"/>
      <c r="D272" s="62"/>
      <c r="E272" s="164"/>
      <c r="F272" s="164"/>
      <c r="G272" s="164"/>
      <c r="H272" s="164"/>
      <c r="I272" s="164"/>
      <c r="J272" s="164"/>
      <c r="K272" s="164"/>
    </row>
    <row r="273" spans="1:11" s="150" customFormat="1" ht="26.25" customHeight="1" thickBot="1" x14ac:dyDescent="0.25">
      <c r="A273" s="567"/>
      <c r="B273" s="155" t="s">
        <v>251</v>
      </c>
      <c r="D273" s="582"/>
      <c r="E273" s="165"/>
      <c r="F273" s="165"/>
      <c r="G273" s="165"/>
      <c r="H273" s="165"/>
      <c r="I273" s="165"/>
      <c r="J273" s="165"/>
      <c r="K273" s="165"/>
    </row>
    <row r="274" spans="1:11" s="150" customFormat="1" ht="49.5" customHeight="1" x14ac:dyDescent="0.2">
      <c r="A274" s="807" t="s">
        <v>238</v>
      </c>
      <c r="B274" s="757"/>
      <c r="C274" s="78" t="s">
        <v>216</v>
      </c>
      <c r="D274" s="58" t="s">
        <v>237</v>
      </c>
      <c r="E274" s="278" t="s">
        <v>237</v>
      </c>
      <c r="F274" s="278" t="s">
        <v>237</v>
      </c>
      <c r="G274" s="278" t="s">
        <v>237</v>
      </c>
      <c r="H274" s="58" t="s">
        <v>237</v>
      </c>
      <c r="I274" s="58" t="s">
        <v>237</v>
      </c>
      <c r="J274" s="58" t="s">
        <v>802</v>
      </c>
      <c r="K274" s="58" t="s">
        <v>802</v>
      </c>
    </row>
    <row r="275" spans="1:11" s="150" customFormat="1" ht="23.25" customHeight="1" x14ac:dyDescent="0.2">
      <c r="A275" s="808"/>
      <c r="B275" s="758"/>
      <c r="C275" s="78" t="s">
        <v>218</v>
      </c>
      <c r="D275" s="130" t="s">
        <v>555</v>
      </c>
      <c r="E275" s="130" t="s">
        <v>557</v>
      </c>
      <c r="F275" s="130" t="s">
        <v>570</v>
      </c>
      <c r="G275" s="130" t="s">
        <v>599</v>
      </c>
      <c r="H275" s="75" t="s">
        <v>761</v>
      </c>
      <c r="I275" s="75" t="s">
        <v>780</v>
      </c>
      <c r="J275" s="75" t="s">
        <v>808</v>
      </c>
      <c r="K275" s="75" t="s">
        <v>921</v>
      </c>
    </row>
    <row r="276" spans="1:11" s="150" customFormat="1" ht="23.25" customHeight="1" thickBot="1" x14ac:dyDescent="0.25">
      <c r="A276" s="809"/>
      <c r="B276" s="759"/>
      <c r="C276" s="158">
        <v>0.1</v>
      </c>
      <c r="D276" s="60">
        <v>0.06</v>
      </c>
      <c r="E276" s="60">
        <v>0.06</v>
      </c>
      <c r="F276" s="128">
        <v>5.6000000000000001E-2</v>
      </c>
      <c r="G276" s="381">
        <v>0.06</v>
      </c>
      <c r="H276" s="128">
        <v>0.1</v>
      </c>
      <c r="I276" s="128">
        <v>6.5000000000000002E-2</v>
      </c>
      <c r="J276" s="128">
        <v>5.8999999999999997E-2</v>
      </c>
      <c r="K276" s="128">
        <v>5.8000000000000003E-2</v>
      </c>
    </row>
    <row r="277" spans="1:11" ht="24" customHeight="1" x14ac:dyDescent="0.2">
      <c r="A277" s="370"/>
      <c r="B277" s="188"/>
      <c r="C277" s="185"/>
      <c r="D277" s="186"/>
      <c r="E277" s="261"/>
      <c r="F277" s="261"/>
      <c r="G277" s="603"/>
      <c r="H277" s="603"/>
      <c r="I277" s="603"/>
      <c r="J277" s="603"/>
      <c r="K277" s="603"/>
    </row>
    <row r="278" spans="1:11" ht="24" customHeight="1" x14ac:dyDescent="0.2">
      <c r="A278" s="371"/>
      <c r="B278" s="269" t="s">
        <v>799</v>
      </c>
      <c r="C278" s="586"/>
      <c r="D278" s="135"/>
      <c r="E278" s="136"/>
      <c r="F278" s="136"/>
      <c r="G278" s="602"/>
      <c r="H278" s="602"/>
      <c r="I278" s="602"/>
      <c r="J278" s="602"/>
      <c r="K278" s="602"/>
    </row>
    <row r="279" spans="1:11" ht="21.75" customHeight="1" x14ac:dyDescent="0.2">
      <c r="A279" s="371"/>
      <c r="B279" s="234"/>
      <c r="C279" s="98"/>
      <c r="D279" s="135"/>
      <c r="E279" s="136"/>
      <c r="F279" s="136"/>
      <c r="G279" s="602"/>
      <c r="H279" s="602"/>
      <c r="I279" s="602"/>
      <c r="J279" s="602"/>
      <c r="K279" s="602"/>
    </row>
    <row r="280" spans="1:11" ht="21.75" customHeight="1" x14ac:dyDescent="0.2">
      <c r="A280" s="375">
        <v>1</v>
      </c>
      <c r="B280" s="239" t="s">
        <v>745</v>
      </c>
      <c r="C280" s="104"/>
      <c r="D280" s="137"/>
      <c r="E280" s="136"/>
      <c r="F280" s="136"/>
      <c r="G280" s="602"/>
      <c r="H280" s="602"/>
      <c r="I280" s="602"/>
      <c r="J280" s="602"/>
      <c r="K280" s="602"/>
    </row>
    <row r="281" spans="1:11" ht="21.75" customHeight="1" x14ac:dyDescent="0.2">
      <c r="A281" s="371"/>
      <c r="B281" s="239"/>
      <c r="C281" s="104"/>
      <c r="D281" s="137"/>
      <c r="E281" s="136"/>
      <c r="F281" s="136"/>
      <c r="G281" s="602"/>
      <c r="H281" s="602"/>
      <c r="I281" s="602"/>
      <c r="J281" s="602"/>
      <c r="K281" s="602"/>
    </row>
    <row r="282" spans="1:11" ht="21.75" customHeight="1" x14ac:dyDescent="0.2">
      <c r="A282" s="371">
        <v>1.1000000000000001</v>
      </c>
      <c r="B282" s="239" t="s">
        <v>746</v>
      </c>
      <c r="C282" s="265">
        <v>1</v>
      </c>
      <c r="D282" s="587">
        <v>1.6</v>
      </c>
      <c r="E282" s="59">
        <v>1.96</v>
      </c>
      <c r="F282" s="59">
        <f>E282*$G$97+E282</f>
        <v>2.0775999999999999</v>
      </c>
      <c r="G282" s="602">
        <f>F282*$G$5+F282</f>
        <v>2.2853599999999998</v>
      </c>
      <c r="H282" s="59">
        <f>G282*$H$73+G282</f>
        <v>2.5138959999999999</v>
      </c>
      <c r="I282" s="59">
        <f>H282*$I$73+H282</f>
        <v>2.67729924</v>
      </c>
      <c r="J282" s="59">
        <f>I282*$J$73+I282</f>
        <v>2.8352598951600001</v>
      </c>
      <c r="K282" s="59">
        <f t="shared" ref="K282:K283" si="28">J282*$K$5+J282</f>
        <v>2.9997049690792803</v>
      </c>
    </row>
    <row r="283" spans="1:11" ht="21.75" customHeight="1" x14ac:dyDescent="0.2">
      <c r="A283" s="371"/>
      <c r="B283" s="239" t="s">
        <v>167</v>
      </c>
      <c r="C283" s="265">
        <v>10</v>
      </c>
      <c r="D283" s="587">
        <v>15.9</v>
      </c>
      <c r="E283" s="59">
        <v>19.440000000000001</v>
      </c>
      <c r="F283" s="59">
        <f>E283*$G$97+E283</f>
        <v>20.606400000000001</v>
      </c>
      <c r="G283" s="59">
        <f>F283*$G$5+F283</f>
        <v>22.66704</v>
      </c>
      <c r="H283" s="59">
        <f>G283*$H$73+G283</f>
        <v>24.933744000000001</v>
      </c>
      <c r="I283" s="59">
        <f>H283*$I$73+H283</f>
        <v>26.554437360000001</v>
      </c>
      <c r="J283" s="59">
        <f>I283*$J$73+I283</f>
        <v>28.121149164240002</v>
      </c>
      <c r="K283" s="59">
        <f t="shared" si="28"/>
        <v>29.752175815765924</v>
      </c>
    </row>
    <row r="284" spans="1:11" ht="21.75" customHeight="1" x14ac:dyDescent="0.2">
      <c r="A284" s="371"/>
      <c r="B284" s="239"/>
      <c r="C284" s="104"/>
      <c r="D284" s="98"/>
      <c r="E284" s="59"/>
      <c r="F284" s="59"/>
      <c r="G284" s="59"/>
      <c r="H284" s="59"/>
      <c r="I284" s="59"/>
      <c r="J284" s="59"/>
      <c r="K284" s="59"/>
    </row>
    <row r="285" spans="1:11" ht="21.75" customHeight="1" x14ac:dyDescent="0.2">
      <c r="A285" s="371">
        <v>1.2</v>
      </c>
      <c r="B285" s="239" t="s">
        <v>747</v>
      </c>
      <c r="C285" s="265">
        <v>0.5</v>
      </c>
      <c r="D285" s="587">
        <v>1.1000000000000001</v>
      </c>
      <c r="E285" s="59">
        <v>1.38</v>
      </c>
      <c r="F285" s="59">
        <f>E285*$G$97+E285</f>
        <v>1.4627999999999999</v>
      </c>
      <c r="G285" s="59">
        <f>F285*$G$5+F285</f>
        <v>1.6090799999999998</v>
      </c>
      <c r="H285" s="59">
        <f>G285*$H$73+G285</f>
        <v>1.7699879999999999</v>
      </c>
      <c r="I285" s="59">
        <f>H285*$I$73+H285</f>
        <v>1.8850372199999998</v>
      </c>
      <c r="J285" s="59">
        <f>I285*$J$73+I285</f>
        <v>1.9962544159799998</v>
      </c>
      <c r="K285" s="59">
        <f t="shared" ref="K285:K286" si="29">J285*$K$5+J285</f>
        <v>2.1120371721068398</v>
      </c>
    </row>
    <row r="286" spans="1:11" ht="21.75" customHeight="1" x14ac:dyDescent="0.2">
      <c r="A286" s="371"/>
      <c r="B286" s="239" t="s">
        <v>167</v>
      </c>
      <c r="C286" s="265">
        <v>5</v>
      </c>
      <c r="D286" s="587">
        <v>10.6</v>
      </c>
      <c r="E286" s="59">
        <v>12.88</v>
      </c>
      <c r="F286" s="59">
        <f>E286*$G$97+E286</f>
        <v>13.652800000000001</v>
      </c>
      <c r="G286" s="59">
        <f>F286*$G$5+F286</f>
        <v>15.018080000000001</v>
      </c>
      <c r="H286" s="59">
        <f>G286*$H$73+G286</f>
        <v>16.519888000000002</v>
      </c>
      <c r="I286" s="59">
        <f>H286*$I$73+H286</f>
        <v>17.593680720000002</v>
      </c>
      <c r="J286" s="59">
        <f>I286*$J$73+I286</f>
        <v>18.631707882480001</v>
      </c>
      <c r="K286" s="59">
        <f t="shared" si="29"/>
        <v>19.712346939663842</v>
      </c>
    </row>
    <row r="287" spans="1:11" ht="21.75" customHeight="1" x14ac:dyDescent="0.2">
      <c r="A287" s="371"/>
      <c r="B287" s="239"/>
      <c r="C287" s="104"/>
      <c r="D287" s="98"/>
      <c r="E287" s="59"/>
      <c r="F287" s="59"/>
      <c r="G287" s="59"/>
      <c r="H287" s="59"/>
      <c r="I287" s="59"/>
      <c r="J287" s="59"/>
      <c r="K287" s="59"/>
    </row>
    <row r="288" spans="1:11" ht="21.75" customHeight="1" x14ac:dyDescent="0.2">
      <c r="A288" s="371">
        <v>1.3</v>
      </c>
      <c r="B288" s="239" t="s">
        <v>748</v>
      </c>
      <c r="C288" s="265">
        <v>1</v>
      </c>
      <c r="D288" s="587">
        <v>1.6</v>
      </c>
      <c r="E288" s="59">
        <v>1.96</v>
      </c>
      <c r="F288" s="59">
        <f>E288*$G$97+E288</f>
        <v>2.0775999999999999</v>
      </c>
      <c r="G288" s="59">
        <f>F288*$G$5+F288</f>
        <v>2.2853599999999998</v>
      </c>
      <c r="H288" s="59">
        <f>G288*$H$73+G288</f>
        <v>2.5138959999999999</v>
      </c>
      <c r="I288" s="59">
        <f>H288*$I$73+H288</f>
        <v>2.67729924</v>
      </c>
      <c r="J288" s="59">
        <f>I288*$J$73+I288</f>
        <v>2.8352598951600001</v>
      </c>
      <c r="K288" s="59">
        <f t="shared" ref="K288:K289" si="30">J288*$K$5+J288</f>
        <v>2.9997049690792803</v>
      </c>
    </row>
    <row r="289" spans="1:11" ht="21.75" customHeight="1" x14ac:dyDescent="0.2">
      <c r="A289" s="371"/>
      <c r="B289" s="239" t="s">
        <v>167</v>
      </c>
      <c r="C289" s="265">
        <v>5</v>
      </c>
      <c r="D289" s="587">
        <v>10.6</v>
      </c>
      <c r="E289" s="59">
        <v>12.88</v>
      </c>
      <c r="F289" s="59">
        <f>E289*$G$97+E289</f>
        <v>13.652800000000001</v>
      </c>
      <c r="G289" s="59">
        <f>F289*$G$5+F289</f>
        <v>15.018080000000001</v>
      </c>
      <c r="H289" s="59">
        <f>G289*$H$73+G289</f>
        <v>16.519888000000002</v>
      </c>
      <c r="I289" s="59">
        <f>H289*$I$73+H289</f>
        <v>17.593680720000002</v>
      </c>
      <c r="J289" s="59">
        <f>I289*$J$73+I289</f>
        <v>18.631707882480001</v>
      </c>
      <c r="K289" s="59">
        <f t="shared" si="30"/>
        <v>19.712346939663842</v>
      </c>
    </row>
    <row r="290" spans="1:11" ht="21.75" customHeight="1" x14ac:dyDescent="0.2">
      <c r="A290" s="371"/>
      <c r="B290" s="239"/>
      <c r="C290" s="104"/>
      <c r="D290" s="98"/>
      <c r="E290" s="59"/>
      <c r="F290" s="59"/>
      <c r="G290" s="59"/>
      <c r="H290" s="59"/>
      <c r="I290" s="59"/>
      <c r="J290" s="59"/>
      <c r="K290" s="59"/>
    </row>
    <row r="291" spans="1:11" ht="24" customHeight="1" x14ac:dyDescent="0.2">
      <c r="A291" s="371">
        <v>1.4</v>
      </c>
      <c r="B291" s="239" t="s">
        <v>749</v>
      </c>
      <c r="C291" s="265">
        <v>1</v>
      </c>
      <c r="D291" s="587">
        <v>1.6</v>
      </c>
      <c r="E291" s="59">
        <v>1.96</v>
      </c>
      <c r="F291" s="59">
        <f>E291*$G$97+E291</f>
        <v>2.0775999999999999</v>
      </c>
      <c r="G291" s="59">
        <f>F291*$G$5+F291</f>
        <v>2.2853599999999998</v>
      </c>
      <c r="H291" s="59">
        <f>G291*$H$73+G291</f>
        <v>2.5138959999999999</v>
      </c>
      <c r="I291" s="59">
        <f>H291*$I$73+H291</f>
        <v>2.67729924</v>
      </c>
      <c r="J291" s="59">
        <f>I291*$J$73+I291</f>
        <v>2.8352598951600001</v>
      </c>
      <c r="K291" s="59">
        <f t="shared" ref="K291:K292" si="31">J291*$K$5+J291</f>
        <v>2.9997049690792803</v>
      </c>
    </row>
    <row r="292" spans="1:11" ht="24" customHeight="1" x14ac:dyDescent="0.2">
      <c r="A292" s="371"/>
      <c r="B292" s="239" t="s">
        <v>167</v>
      </c>
      <c r="C292" s="265">
        <v>10</v>
      </c>
      <c r="D292" s="587">
        <v>15.9</v>
      </c>
      <c r="E292" s="59">
        <v>19.440000000000001</v>
      </c>
      <c r="F292" s="59">
        <f>E292*$G$97+E292</f>
        <v>20.606400000000001</v>
      </c>
      <c r="G292" s="59">
        <f>F292*$G$5+F292</f>
        <v>22.66704</v>
      </c>
      <c r="H292" s="59">
        <f>G292*$H$73+G292</f>
        <v>24.933744000000001</v>
      </c>
      <c r="I292" s="59">
        <f>H292*$I$73+H292</f>
        <v>26.554437360000001</v>
      </c>
      <c r="J292" s="59">
        <f>I292*$J$73+I292</f>
        <v>28.121149164240002</v>
      </c>
      <c r="K292" s="59">
        <f t="shared" si="31"/>
        <v>29.752175815765924</v>
      </c>
    </row>
    <row r="293" spans="1:11" ht="21" customHeight="1" x14ac:dyDescent="0.2">
      <c r="A293" s="371"/>
      <c r="B293" s="239"/>
      <c r="C293" s="104"/>
      <c r="D293" s="98"/>
      <c r="E293" s="137"/>
      <c r="F293" s="137"/>
      <c r="G293" s="136"/>
      <c r="H293" s="136"/>
      <c r="I293" s="136"/>
      <c r="J293" s="136"/>
      <c r="K293" s="136"/>
    </row>
    <row r="294" spans="1:11" ht="21" customHeight="1" x14ac:dyDescent="0.2">
      <c r="A294" s="371">
        <v>1.5</v>
      </c>
      <c r="B294" s="239" t="s">
        <v>750</v>
      </c>
      <c r="C294" s="105" t="s">
        <v>0</v>
      </c>
      <c r="D294" s="146" t="s">
        <v>0</v>
      </c>
      <c r="E294" s="156" t="s">
        <v>0</v>
      </c>
      <c r="F294" s="156" t="s">
        <v>0</v>
      </c>
      <c r="G294" s="156" t="s">
        <v>0</v>
      </c>
      <c r="H294" s="156" t="s">
        <v>0</v>
      </c>
      <c r="I294" s="156" t="s">
        <v>0</v>
      </c>
      <c r="J294" s="156" t="s">
        <v>0</v>
      </c>
      <c r="K294" s="156" t="s">
        <v>0</v>
      </c>
    </row>
    <row r="295" spans="1:11" ht="21" customHeight="1" x14ac:dyDescent="0.2">
      <c r="A295" s="371"/>
      <c r="B295" s="239"/>
      <c r="C295" s="104"/>
      <c r="D295" s="156"/>
      <c r="E295" s="137"/>
      <c r="F295" s="137"/>
      <c r="G295" s="136"/>
      <c r="H295" s="136"/>
      <c r="I295" s="136"/>
      <c r="J295" s="136"/>
      <c r="K295" s="136"/>
    </row>
    <row r="296" spans="1:11" ht="21" customHeight="1" x14ac:dyDescent="0.2">
      <c r="A296" s="375">
        <v>2</v>
      </c>
      <c r="B296" s="239" t="s">
        <v>751</v>
      </c>
      <c r="C296" s="104"/>
      <c r="D296" s="137"/>
      <c r="E296" s="137"/>
      <c r="F296" s="137"/>
      <c r="G296" s="136"/>
      <c r="H296" s="136"/>
      <c r="I296" s="136"/>
      <c r="J296" s="136"/>
      <c r="K296" s="136"/>
    </row>
    <row r="297" spans="1:11" ht="21" customHeight="1" x14ac:dyDescent="0.2">
      <c r="A297" s="371"/>
      <c r="B297" s="239"/>
      <c r="C297" s="104"/>
      <c r="D297" s="137"/>
      <c r="E297" s="137"/>
      <c r="F297" s="137"/>
      <c r="G297" s="136"/>
      <c r="H297" s="136"/>
      <c r="I297" s="136"/>
      <c r="J297" s="136"/>
      <c r="K297" s="136"/>
    </row>
    <row r="298" spans="1:11" ht="21" customHeight="1" x14ac:dyDescent="0.2">
      <c r="A298" s="371">
        <v>2.1</v>
      </c>
      <c r="B298" s="239" t="s">
        <v>752</v>
      </c>
      <c r="C298" s="265">
        <v>2</v>
      </c>
      <c r="D298" s="587">
        <v>2.7</v>
      </c>
      <c r="E298" s="59">
        <v>3.34</v>
      </c>
      <c r="F298" s="59">
        <f>E298*$G$97+E298</f>
        <v>3.5404</v>
      </c>
      <c r="G298" s="59">
        <f>F298*$G$5+F298</f>
        <v>3.8944399999999999</v>
      </c>
      <c r="H298" s="59">
        <f>G298*$H$73+G298</f>
        <v>4.2838839999999996</v>
      </c>
      <c r="I298" s="59">
        <f>H298*$I$73+H298</f>
        <v>4.5623364599999991</v>
      </c>
      <c r="J298" s="59">
        <f>I298*$J$73+I298</f>
        <v>4.8315143111399994</v>
      </c>
      <c r="K298" s="59">
        <f t="shared" ref="K298:K299" si="32">J298*$K$5+J298</f>
        <v>5.1117421411861192</v>
      </c>
    </row>
    <row r="299" spans="1:11" ht="21" customHeight="1" x14ac:dyDescent="0.2">
      <c r="A299" s="371"/>
      <c r="B299" s="239" t="s">
        <v>167</v>
      </c>
      <c r="C299" s="265">
        <v>10</v>
      </c>
      <c r="D299" s="587">
        <v>15.9</v>
      </c>
      <c r="E299" s="59">
        <v>19.440000000000001</v>
      </c>
      <c r="F299" s="59">
        <f>E299*$G$97+E299</f>
        <v>20.606400000000001</v>
      </c>
      <c r="G299" s="59">
        <f>F299*$G$5+F299</f>
        <v>22.66704</v>
      </c>
      <c r="H299" s="59">
        <f>G299*$H$73+G299</f>
        <v>24.933744000000001</v>
      </c>
      <c r="I299" s="59">
        <f>H299*$I$73+H299</f>
        <v>26.554437360000001</v>
      </c>
      <c r="J299" s="59">
        <f>I299*$J$73+I299</f>
        <v>28.121149164240002</v>
      </c>
      <c r="K299" s="59">
        <f t="shared" si="32"/>
        <v>29.752175815765924</v>
      </c>
    </row>
    <row r="300" spans="1:11" ht="21" customHeight="1" x14ac:dyDescent="0.2">
      <c r="A300" s="371"/>
      <c r="B300" s="134"/>
      <c r="C300" s="133"/>
      <c r="D300" s="135"/>
      <c r="E300" s="59"/>
      <c r="F300" s="59"/>
      <c r="G300" s="59"/>
      <c r="H300" s="59"/>
      <c r="I300" s="59"/>
      <c r="J300" s="59"/>
      <c r="K300" s="59"/>
    </row>
    <row r="301" spans="1:11" ht="21" customHeight="1" x14ac:dyDescent="0.2">
      <c r="A301" s="371">
        <v>2.2000000000000002</v>
      </c>
      <c r="B301" s="239" t="s">
        <v>753</v>
      </c>
      <c r="C301" s="265">
        <v>1</v>
      </c>
      <c r="D301" s="587">
        <v>2.1</v>
      </c>
      <c r="E301" s="59">
        <v>2.5299999999999998</v>
      </c>
      <c r="F301" s="59">
        <f>E301*$G$97+E301</f>
        <v>2.6818</v>
      </c>
      <c r="G301" s="59">
        <f>F301*$G$5+F301</f>
        <v>2.94998</v>
      </c>
      <c r="H301" s="59">
        <f>G301*$H$73+G301</f>
        <v>3.2449780000000001</v>
      </c>
      <c r="I301" s="59">
        <f>H301*$I$73+H301</f>
        <v>3.45590157</v>
      </c>
      <c r="J301" s="59">
        <f>I301*$J$73+I301</f>
        <v>3.6597997626300001</v>
      </c>
      <c r="K301" s="59">
        <f t="shared" ref="K301:K302" si="33">J301*$K$5+J301</f>
        <v>3.8720681488625401</v>
      </c>
    </row>
    <row r="302" spans="1:11" ht="21" customHeight="1" x14ac:dyDescent="0.2">
      <c r="A302" s="371"/>
      <c r="B302" s="239" t="s">
        <v>167</v>
      </c>
      <c r="C302" s="265">
        <v>5</v>
      </c>
      <c r="D302" s="587">
        <v>10.6</v>
      </c>
      <c r="E302" s="59">
        <v>12.88</v>
      </c>
      <c r="F302" s="59">
        <f>E302*$G$97+E302</f>
        <v>13.652800000000001</v>
      </c>
      <c r="G302" s="59">
        <f>F302*$G$5+F302</f>
        <v>15.018080000000001</v>
      </c>
      <c r="H302" s="59">
        <f>G302*$H$73+G302</f>
        <v>16.519888000000002</v>
      </c>
      <c r="I302" s="59">
        <f>H302*$I$73+H302</f>
        <v>17.593680720000002</v>
      </c>
      <c r="J302" s="59">
        <f>I302*$J$73+I302</f>
        <v>18.631707882480001</v>
      </c>
      <c r="K302" s="59">
        <f t="shared" si="33"/>
        <v>19.712346939663842</v>
      </c>
    </row>
    <row r="303" spans="1:11" ht="21" customHeight="1" x14ac:dyDescent="0.2">
      <c r="A303" s="371"/>
      <c r="B303" s="239"/>
      <c r="C303" s="104"/>
      <c r="D303" s="98"/>
      <c r="E303" s="59"/>
      <c r="F303" s="59"/>
      <c r="G303" s="59"/>
      <c r="H303" s="59"/>
      <c r="I303" s="59"/>
      <c r="J303" s="59"/>
      <c r="K303" s="59"/>
    </row>
    <row r="304" spans="1:11" ht="21" customHeight="1" x14ac:dyDescent="0.2">
      <c r="A304" s="375">
        <v>3</v>
      </c>
      <c r="B304" s="239" t="s">
        <v>754</v>
      </c>
      <c r="C304" s="265">
        <v>10</v>
      </c>
      <c r="D304" s="587">
        <v>21.2</v>
      </c>
      <c r="E304" s="59">
        <v>25.88</v>
      </c>
      <c r="F304" s="59">
        <f>E304*$G$97+E304</f>
        <v>27.4328</v>
      </c>
      <c r="G304" s="59">
        <f>F304*$G$5+F304</f>
        <v>30.176079999999999</v>
      </c>
      <c r="H304" s="59">
        <f>G304*$H$73+G304</f>
        <v>33.193688000000002</v>
      </c>
      <c r="I304" s="59">
        <f>H304*$I$73+H304</f>
        <v>35.351277719999999</v>
      </c>
      <c r="J304" s="59">
        <f>I304*$J$73+I304</f>
        <v>37.437003105480002</v>
      </c>
      <c r="K304" s="59">
        <f>J304*$K$5+J304</f>
        <v>39.608349285597839</v>
      </c>
    </row>
    <row r="305" spans="1:11" ht="21" customHeight="1" x14ac:dyDescent="0.2">
      <c r="A305" s="371"/>
      <c r="B305" s="239"/>
      <c r="C305" s="104"/>
      <c r="D305" s="98"/>
      <c r="E305" s="59"/>
      <c r="F305" s="59"/>
      <c r="G305" s="59"/>
      <c r="H305" s="59"/>
      <c r="I305" s="59"/>
      <c r="J305" s="59"/>
      <c r="K305" s="59"/>
    </row>
    <row r="306" spans="1:11" ht="21" customHeight="1" x14ac:dyDescent="0.2">
      <c r="A306" s="375">
        <v>4</v>
      </c>
      <c r="B306" s="239" t="s">
        <v>755</v>
      </c>
      <c r="C306" s="104"/>
      <c r="D306" s="98"/>
      <c r="E306" s="59"/>
      <c r="F306" s="59"/>
      <c r="G306" s="59"/>
      <c r="H306" s="59"/>
      <c r="I306" s="59"/>
      <c r="J306" s="59"/>
      <c r="K306" s="59"/>
    </row>
    <row r="307" spans="1:11" ht="21" customHeight="1" x14ac:dyDescent="0.2">
      <c r="A307" s="371"/>
      <c r="B307" s="239" t="s">
        <v>168</v>
      </c>
      <c r="C307" s="265">
        <v>5</v>
      </c>
      <c r="D307" s="587">
        <v>10.6</v>
      </c>
      <c r="E307" s="59">
        <v>12.88</v>
      </c>
      <c r="F307" s="59">
        <f>E307*$G$97+E307</f>
        <v>13.652800000000001</v>
      </c>
      <c r="G307" s="59">
        <f>F307*$G$5+F307</f>
        <v>15.018080000000001</v>
      </c>
      <c r="H307" s="59">
        <f>G307*$H$73+G307</f>
        <v>16.519888000000002</v>
      </c>
      <c r="I307" s="59">
        <f>H307*$I$73+H307</f>
        <v>17.593680720000002</v>
      </c>
      <c r="J307" s="59">
        <f>I307*$J$73+I307</f>
        <v>18.631707882480001</v>
      </c>
      <c r="K307" s="59">
        <f>J307*$K$5+J307</f>
        <v>19.712346939663842</v>
      </c>
    </row>
    <row r="308" spans="1:11" ht="21" customHeight="1" x14ac:dyDescent="0.2">
      <c r="A308" s="371"/>
      <c r="B308" s="239"/>
      <c r="C308" s="104"/>
      <c r="D308" s="98"/>
      <c r="E308" s="59"/>
      <c r="F308" s="59"/>
      <c r="G308" s="59"/>
      <c r="H308" s="59"/>
      <c r="I308" s="59"/>
      <c r="J308" s="59"/>
      <c r="K308" s="59"/>
    </row>
    <row r="309" spans="1:11" ht="21" customHeight="1" x14ac:dyDescent="0.2">
      <c r="A309" s="375">
        <v>5</v>
      </c>
      <c r="B309" s="239" t="s">
        <v>756</v>
      </c>
      <c r="C309" s="265">
        <v>0.7</v>
      </c>
      <c r="D309" s="587">
        <v>1.1000000000000001</v>
      </c>
      <c r="E309" s="59">
        <v>1.38</v>
      </c>
      <c r="F309" s="59">
        <f>E309*$G$97+E309</f>
        <v>1.4627999999999999</v>
      </c>
      <c r="G309" s="59">
        <f>F309*$G$5+F309</f>
        <v>1.6090799999999998</v>
      </c>
      <c r="H309" s="59">
        <f>G309*$H$73+G309</f>
        <v>1.7699879999999999</v>
      </c>
      <c r="I309" s="59">
        <f>H309*$I$73+H309</f>
        <v>1.8850372199999998</v>
      </c>
      <c r="J309" s="59">
        <f>I309*$J$73+I309</f>
        <v>1.9962544159799998</v>
      </c>
      <c r="K309" s="59">
        <f t="shared" ref="K309:K310" si="34">J309*$K$5+J309</f>
        <v>2.1120371721068398</v>
      </c>
    </row>
    <row r="310" spans="1:11" ht="21" customHeight="1" x14ac:dyDescent="0.2">
      <c r="A310" s="371"/>
      <c r="B310" s="239" t="s">
        <v>345</v>
      </c>
      <c r="C310" s="265">
        <v>1.4</v>
      </c>
      <c r="D310" s="587">
        <v>1.6</v>
      </c>
      <c r="E310" s="59">
        <v>2</v>
      </c>
      <c r="F310" s="59">
        <f>ROUND(E310*$G$5+E310,1)</f>
        <v>2.2000000000000002</v>
      </c>
      <c r="G310" s="59">
        <f>F310*$G$5+F310</f>
        <v>2.4200000000000004</v>
      </c>
      <c r="H310" s="59">
        <f>G310*$H$73+G310</f>
        <v>2.6620000000000004</v>
      </c>
      <c r="I310" s="59">
        <f>H310*$I$73+H310</f>
        <v>2.8350300000000006</v>
      </c>
      <c r="J310" s="59">
        <f>I310*$J$73+I310</f>
        <v>3.0022967700000005</v>
      </c>
      <c r="K310" s="59">
        <f t="shared" si="34"/>
        <v>3.1764299826600007</v>
      </c>
    </row>
    <row r="311" spans="1:11" ht="21" customHeight="1" x14ac:dyDescent="0.2">
      <c r="A311" s="371"/>
      <c r="B311" s="239"/>
      <c r="C311" s="104"/>
      <c r="D311" s="135"/>
      <c r="E311" s="59"/>
      <c r="F311" s="59"/>
      <c r="G311" s="59"/>
      <c r="H311" s="59"/>
      <c r="I311" s="59"/>
      <c r="J311" s="59"/>
      <c r="K311" s="59"/>
    </row>
    <row r="312" spans="1:11" ht="24" customHeight="1" x14ac:dyDescent="0.2">
      <c r="A312" s="371"/>
      <c r="B312" s="239" t="s">
        <v>416</v>
      </c>
      <c r="C312" s="104"/>
      <c r="D312" s="137">
        <v>127.2</v>
      </c>
      <c r="E312" s="59">
        <v>155.02000000000001</v>
      </c>
      <c r="F312" s="59">
        <f>E312*$G$97+E312</f>
        <v>164.3212</v>
      </c>
      <c r="G312" s="59">
        <f>F312*$G$5+F312</f>
        <v>180.75332</v>
      </c>
      <c r="H312" s="59">
        <f>G312*$H$73+G312</f>
        <v>198.82865200000001</v>
      </c>
      <c r="I312" s="59">
        <f>H312*$I$73+H312</f>
        <v>211.75251438000001</v>
      </c>
      <c r="J312" s="59">
        <f>I312*$J$73+I312</f>
        <v>224.24591272842</v>
      </c>
      <c r="K312" s="59">
        <f>J312*$K$5+J312</f>
        <v>237.25217566666836</v>
      </c>
    </row>
    <row r="313" spans="1:11" ht="24" customHeight="1" x14ac:dyDescent="0.2">
      <c r="A313" s="371"/>
      <c r="B313" s="239" t="s">
        <v>417</v>
      </c>
      <c r="C313" s="104"/>
      <c r="D313" s="587"/>
      <c r="E313" s="59"/>
      <c r="F313" s="59"/>
      <c r="G313" s="59"/>
      <c r="H313" s="59"/>
      <c r="I313" s="59"/>
      <c r="J313" s="59"/>
      <c r="K313" s="59"/>
    </row>
    <row r="314" spans="1:11" ht="21" customHeight="1" x14ac:dyDescent="0.2">
      <c r="A314" s="371"/>
      <c r="B314" s="239"/>
      <c r="C314" s="104"/>
      <c r="D314" s="137"/>
      <c r="E314" s="136"/>
      <c r="F314" s="136"/>
      <c r="G314" s="136"/>
      <c r="H314" s="136"/>
      <c r="I314" s="136"/>
      <c r="J314" s="136"/>
      <c r="K314" s="136"/>
    </row>
    <row r="315" spans="1:11" ht="24" customHeight="1" x14ac:dyDescent="0.2">
      <c r="A315" s="371"/>
      <c r="B315" s="239" t="s">
        <v>497</v>
      </c>
      <c r="C315" s="104"/>
      <c r="D315" s="137">
        <v>196.1</v>
      </c>
      <c r="E315" s="59">
        <v>239.09</v>
      </c>
      <c r="F315" s="59">
        <f>E315*$G$97+E315</f>
        <v>253.43540000000002</v>
      </c>
      <c r="G315" s="59">
        <f>F315*$G$5+F315</f>
        <v>278.77894000000003</v>
      </c>
      <c r="H315" s="59">
        <f>G315*$H$73+G315</f>
        <v>306.65683400000006</v>
      </c>
      <c r="I315" s="59">
        <f>H315*$I$73+H315</f>
        <v>326.58952821000008</v>
      </c>
      <c r="J315" s="59">
        <f>I315*$J$73+I315</f>
        <v>345.8583103743901</v>
      </c>
      <c r="K315" s="59">
        <f>J315*$K$5+J315</f>
        <v>365.91809237610471</v>
      </c>
    </row>
    <row r="316" spans="1:11" ht="21" customHeight="1" x14ac:dyDescent="0.2">
      <c r="A316" s="371"/>
      <c r="B316" s="239"/>
      <c r="C316" s="104"/>
      <c r="D316" s="135"/>
      <c r="E316" s="136"/>
      <c r="F316" s="136"/>
      <c r="G316" s="136"/>
      <c r="H316" s="136"/>
      <c r="I316" s="136"/>
      <c r="J316" s="136"/>
      <c r="K316" s="136"/>
    </row>
    <row r="317" spans="1:11" ht="48" customHeight="1" x14ac:dyDescent="0.2">
      <c r="A317" s="371"/>
      <c r="B317" s="239" t="s">
        <v>498</v>
      </c>
      <c r="C317" s="104"/>
      <c r="D317" s="78" t="s">
        <v>499</v>
      </c>
      <c r="E317" s="173" t="s">
        <v>499</v>
      </c>
      <c r="F317" s="170" t="s">
        <v>499</v>
      </c>
      <c r="G317" s="170" t="s">
        <v>499</v>
      </c>
      <c r="H317" s="170" t="s">
        <v>499</v>
      </c>
      <c r="I317" s="170" t="s">
        <v>499</v>
      </c>
      <c r="J317" s="170" t="s">
        <v>499</v>
      </c>
      <c r="K317" s="170" t="s">
        <v>499</v>
      </c>
    </row>
    <row r="318" spans="1:11" ht="24" customHeight="1" x14ac:dyDescent="0.2">
      <c r="A318" s="371"/>
      <c r="B318" s="239" t="s">
        <v>500</v>
      </c>
      <c r="C318" s="104"/>
      <c r="D318" s="588" t="s">
        <v>501</v>
      </c>
      <c r="E318" s="359" t="s">
        <v>501</v>
      </c>
      <c r="F318" s="137" t="s">
        <v>501</v>
      </c>
      <c r="G318" s="137" t="s">
        <v>501</v>
      </c>
      <c r="H318" s="137" t="s">
        <v>501</v>
      </c>
      <c r="I318" s="137" t="s">
        <v>501</v>
      </c>
      <c r="J318" s="137" t="s">
        <v>501</v>
      </c>
      <c r="K318" s="137" t="s">
        <v>501</v>
      </c>
    </row>
    <row r="319" spans="1:11" ht="24" customHeight="1" x14ac:dyDescent="0.2">
      <c r="A319" s="371"/>
      <c r="B319" s="239" t="s">
        <v>502</v>
      </c>
      <c r="C319" s="104"/>
      <c r="D319" s="588" t="s">
        <v>501</v>
      </c>
      <c r="E319" s="359" t="s">
        <v>501</v>
      </c>
      <c r="F319" s="137" t="s">
        <v>501</v>
      </c>
      <c r="G319" s="137" t="s">
        <v>501</v>
      </c>
      <c r="H319" s="137" t="s">
        <v>501</v>
      </c>
      <c r="I319" s="137" t="s">
        <v>501</v>
      </c>
      <c r="J319" s="137" t="s">
        <v>501</v>
      </c>
      <c r="K319" s="137" t="s">
        <v>501</v>
      </c>
    </row>
    <row r="320" spans="1:11" ht="21" customHeight="1" thickBot="1" x14ac:dyDescent="0.25">
      <c r="A320" s="372"/>
      <c r="B320" s="184"/>
      <c r="C320" s="90"/>
      <c r="D320" s="162"/>
      <c r="E320" s="164"/>
      <c r="F320" s="164"/>
      <c r="G320" s="164"/>
      <c r="H320" s="164"/>
      <c r="I320" s="164"/>
      <c r="J320" s="164"/>
      <c r="K320" s="164"/>
    </row>
    <row r="321" spans="1:11" ht="33" customHeight="1" thickBot="1" x14ac:dyDescent="0.25">
      <c r="A321" s="810" t="s">
        <v>238</v>
      </c>
      <c r="B321" s="811"/>
      <c r="C321" s="181">
        <v>0.1</v>
      </c>
      <c r="D321" s="58" t="s">
        <v>237</v>
      </c>
      <c r="E321" s="278" t="s">
        <v>237</v>
      </c>
      <c r="F321" s="278" t="s">
        <v>237</v>
      </c>
      <c r="G321" s="278" t="s">
        <v>237</v>
      </c>
      <c r="H321" s="58" t="s">
        <v>237</v>
      </c>
      <c r="I321" s="58" t="s">
        <v>237</v>
      </c>
      <c r="J321" s="58" t="s">
        <v>802</v>
      </c>
      <c r="K321" s="58" t="s">
        <v>802</v>
      </c>
    </row>
    <row r="322" spans="1:11" ht="26.25" customHeight="1" x14ac:dyDescent="0.2">
      <c r="A322" s="812"/>
      <c r="B322" s="813"/>
      <c r="C322" s="98"/>
      <c r="D322" s="130" t="s">
        <v>555</v>
      </c>
      <c r="E322" s="130" t="s">
        <v>557</v>
      </c>
      <c r="F322" s="130" t="s">
        <v>570</v>
      </c>
      <c r="G322" s="130" t="s">
        <v>599</v>
      </c>
      <c r="H322" s="75" t="s">
        <v>761</v>
      </c>
      <c r="I322" s="75" t="s">
        <v>780</v>
      </c>
      <c r="J322" s="75" t="s">
        <v>808</v>
      </c>
      <c r="K322" s="75" t="s">
        <v>921</v>
      </c>
    </row>
    <row r="323" spans="1:11" ht="26.25" customHeight="1" thickBot="1" x14ac:dyDescent="0.25">
      <c r="A323" s="814"/>
      <c r="B323" s="815"/>
      <c r="C323" s="91"/>
      <c r="D323" s="60">
        <v>0.06</v>
      </c>
      <c r="E323" s="60">
        <v>0.06</v>
      </c>
      <c r="F323" s="128">
        <v>5.6000000000000001E-2</v>
      </c>
      <c r="G323" s="381">
        <v>0.06</v>
      </c>
      <c r="H323" s="128">
        <v>0.1</v>
      </c>
      <c r="I323" s="128">
        <v>6.5000000000000002E-2</v>
      </c>
      <c r="J323" s="128">
        <v>5.8999999999999997E-2</v>
      </c>
      <c r="K323" s="128">
        <v>5.8000000000000003E-2</v>
      </c>
    </row>
    <row r="324" spans="1:11" ht="26.25" customHeight="1" x14ac:dyDescent="0.2">
      <c r="A324" s="589">
        <v>6</v>
      </c>
      <c r="B324" s="232" t="s">
        <v>766</v>
      </c>
      <c r="D324" s="185"/>
      <c r="E324" s="57"/>
      <c r="F324" s="59"/>
      <c r="G324" s="59"/>
      <c r="H324" s="59"/>
      <c r="I324" s="59"/>
      <c r="J324" s="59"/>
      <c r="K324" s="59"/>
    </row>
    <row r="325" spans="1:11" ht="21" customHeight="1" x14ac:dyDescent="0.2">
      <c r="A325" s="371"/>
      <c r="B325" s="134"/>
      <c r="D325" s="133"/>
      <c r="E325" s="57"/>
      <c r="F325" s="59"/>
      <c r="G325" s="59"/>
      <c r="H325" s="59"/>
      <c r="I325" s="59"/>
      <c r="J325" s="59"/>
      <c r="K325" s="59"/>
    </row>
    <row r="326" spans="1:11" ht="26.25" customHeight="1" x14ac:dyDescent="0.2">
      <c r="A326" s="371">
        <v>6.1</v>
      </c>
      <c r="B326" s="236" t="s">
        <v>757</v>
      </c>
      <c r="C326" s="590">
        <v>90</v>
      </c>
      <c r="D326" s="59">
        <v>318</v>
      </c>
      <c r="E326" s="591">
        <v>360</v>
      </c>
      <c r="F326" s="59">
        <f>E326*$G$323+E326</f>
        <v>381.6</v>
      </c>
      <c r="G326" s="59">
        <f>F326*$G$5+F326</f>
        <v>419.76000000000005</v>
      </c>
      <c r="H326" s="59">
        <f>G326*$H$73+G326</f>
        <v>461.73600000000005</v>
      </c>
      <c r="I326" s="59">
        <f>H326*$I$73+H326</f>
        <v>491.74884000000003</v>
      </c>
      <c r="J326" s="59">
        <f>I326*$J$73+I326</f>
        <v>520.76202155999999</v>
      </c>
      <c r="K326" s="59">
        <f t="shared" ref="K326:K328" si="35">J326*$K$5+J326</f>
        <v>550.96621881047997</v>
      </c>
    </row>
    <row r="327" spans="1:11" ht="26.25" customHeight="1" x14ac:dyDescent="0.2">
      <c r="A327" s="371"/>
      <c r="B327" s="236" t="s">
        <v>838</v>
      </c>
      <c r="C327" s="590">
        <v>150</v>
      </c>
      <c r="D327" s="59">
        <v>318</v>
      </c>
      <c r="E327" s="591">
        <v>340</v>
      </c>
      <c r="F327" s="59">
        <f>E327*$G$323+E327</f>
        <v>360.4</v>
      </c>
      <c r="G327" s="59">
        <f>F327*$G$5+F327</f>
        <v>396.44</v>
      </c>
      <c r="H327" s="59">
        <f>G327*$H$73+G327</f>
        <v>436.084</v>
      </c>
      <c r="I327" s="59">
        <f>H327*$I$73+H327</f>
        <v>464.42946000000001</v>
      </c>
      <c r="J327" s="59">
        <f>I327*$J$73+I327</f>
        <v>491.83079814000001</v>
      </c>
      <c r="K327" s="59">
        <f t="shared" si="35"/>
        <v>520.35698443212004</v>
      </c>
    </row>
    <row r="328" spans="1:11" ht="48" customHeight="1" x14ac:dyDescent="0.2">
      <c r="A328" s="371">
        <v>6.2</v>
      </c>
      <c r="B328" s="236" t="s">
        <v>758</v>
      </c>
      <c r="C328" s="592">
        <v>55</v>
      </c>
      <c r="D328" s="59">
        <v>82.6</v>
      </c>
      <c r="E328" s="591">
        <v>90</v>
      </c>
      <c r="F328" s="59">
        <f>E328*$G$323+E328</f>
        <v>95.4</v>
      </c>
      <c r="G328" s="59">
        <f>F328*$G$5+F328</f>
        <v>104.94000000000001</v>
      </c>
      <c r="H328" s="59">
        <f>G328*$H$73+G328</f>
        <v>115.43400000000001</v>
      </c>
      <c r="I328" s="59">
        <f>H328*$I$73+H328</f>
        <v>122.93721000000001</v>
      </c>
      <c r="J328" s="59">
        <f>I328*$J$73+I328</f>
        <v>130.19050539</v>
      </c>
      <c r="K328" s="59">
        <f t="shared" si="35"/>
        <v>137.74155470261999</v>
      </c>
    </row>
    <row r="329" spans="1:11" ht="26.25" customHeight="1" x14ac:dyDescent="0.2">
      <c r="A329" s="371">
        <v>6.3</v>
      </c>
      <c r="B329" s="236" t="s">
        <v>759</v>
      </c>
      <c r="C329" s="593"/>
      <c r="D329" s="133"/>
      <c r="E329" s="134"/>
      <c r="F329" s="133"/>
      <c r="G329" s="133"/>
      <c r="H329" s="133"/>
      <c r="I329" s="133"/>
      <c r="J329" s="133"/>
      <c r="K329" s="133"/>
    </row>
    <row r="330" spans="1:11" ht="26.25" customHeight="1" x14ac:dyDescent="0.2">
      <c r="A330" s="371"/>
      <c r="B330" s="236" t="s">
        <v>415</v>
      </c>
      <c r="C330" s="593"/>
      <c r="D330" s="262">
        <v>63.6</v>
      </c>
      <c r="E330" s="591">
        <v>72</v>
      </c>
      <c r="F330" s="59">
        <f>E330*$G$323+E330</f>
        <v>76.319999999999993</v>
      </c>
      <c r="G330" s="59">
        <f>F330*$G$5+F330</f>
        <v>83.951999999999998</v>
      </c>
      <c r="H330" s="59">
        <f>G330*$H$73+G330</f>
        <v>92.347200000000001</v>
      </c>
      <c r="I330" s="59">
        <f>H330*$I$73+H330</f>
        <v>98.349767999999997</v>
      </c>
      <c r="J330" s="59">
        <f>I330*$J$73+I330</f>
        <v>104.152404312</v>
      </c>
      <c r="K330" s="59">
        <f t="shared" ref="K330:K331" si="36">J330*$K$5+J330</f>
        <v>110.193243762096</v>
      </c>
    </row>
    <row r="331" spans="1:11" ht="26.25" customHeight="1" x14ac:dyDescent="0.2">
      <c r="A331" s="371"/>
      <c r="B331" s="236" t="s">
        <v>414</v>
      </c>
      <c r="C331" s="593"/>
      <c r="D331" s="262">
        <v>95.4</v>
      </c>
      <c r="E331" s="591">
        <v>108</v>
      </c>
      <c r="F331" s="59">
        <f>E331*$G$323+E331</f>
        <v>114.48</v>
      </c>
      <c r="G331" s="59">
        <f>F331*$G$5+F331</f>
        <v>125.928</v>
      </c>
      <c r="H331" s="59">
        <f>G331*$H$73+G331</f>
        <v>138.52080000000001</v>
      </c>
      <c r="I331" s="59">
        <f>H331*$I$73+H331</f>
        <v>147.524652</v>
      </c>
      <c r="J331" s="59">
        <f>I331*$J$73+I331</f>
        <v>156.22860646800001</v>
      </c>
      <c r="K331" s="59">
        <f t="shared" si="36"/>
        <v>165.289865643144</v>
      </c>
    </row>
    <row r="332" spans="1:11" ht="21" customHeight="1" x14ac:dyDescent="0.2">
      <c r="A332" s="371"/>
      <c r="B332" s="236"/>
      <c r="C332" s="593"/>
      <c r="D332" s="137"/>
      <c r="E332" s="166"/>
      <c r="F332" s="136"/>
      <c r="G332" s="136"/>
      <c r="H332" s="136"/>
      <c r="I332" s="136"/>
      <c r="J332" s="136"/>
      <c r="K332" s="136"/>
    </row>
    <row r="333" spans="1:11" ht="46.5" customHeight="1" x14ac:dyDescent="0.2">
      <c r="A333" s="371">
        <v>6.4</v>
      </c>
      <c r="B333" s="236" t="s">
        <v>760</v>
      </c>
      <c r="C333" s="594" t="s">
        <v>353</v>
      </c>
      <c r="D333" s="146" t="s">
        <v>353</v>
      </c>
      <c r="E333" s="595" t="s">
        <v>353</v>
      </c>
      <c r="F333" s="156" t="s">
        <v>353</v>
      </c>
      <c r="G333" s="156" t="s">
        <v>353</v>
      </c>
      <c r="H333" s="156" t="s">
        <v>353</v>
      </c>
      <c r="I333" s="156" t="s">
        <v>353</v>
      </c>
      <c r="J333" s="156" t="s">
        <v>353</v>
      </c>
      <c r="K333" s="156" t="s">
        <v>353</v>
      </c>
    </row>
    <row r="334" spans="1:11" ht="21" customHeight="1" thickBot="1" x14ac:dyDescent="0.25">
      <c r="A334" s="372"/>
      <c r="B334" s="184" t="s">
        <v>2</v>
      </c>
      <c r="C334" s="596"/>
      <c r="D334" s="157"/>
      <c r="E334" s="149"/>
      <c r="F334" s="164"/>
      <c r="G334" s="164"/>
      <c r="H334" s="164"/>
      <c r="I334" s="164"/>
      <c r="J334" s="164"/>
      <c r="K334" s="164"/>
    </row>
    <row r="335" spans="1:11" ht="26.25" customHeight="1" x14ac:dyDescent="0.2">
      <c r="A335" s="370"/>
      <c r="B335" s="232"/>
      <c r="C335" s="98"/>
      <c r="D335" s="135"/>
      <c r="E335" s="186"/>
      <c r="F335" s="186"/>
      <c r="G335" s="136"/>
      <c r="H335" s="136"/>
      <c r="I335" s="136"/>
      <c r="J335" s="136"/>
      <c r="K335" s="136"/>
    </row>
    <row r="336" spans="1:11" ht="26.25" customHeight="1" x14ac:dyDescent="0.2">
      <c r="A336" s="375">
        <v>7</v>
      </c>
      <c r="B336" s="269" t="s">
        <v>800</v>
      </c>
      <c r="C336" s="265">
        <v>15</v>
      </c>
      <c r="D336" s="59">
        <v>22.6</v>
      </c>
      <c r="E336" s="59">
        <v>25.56</v>
      </c>
      <c r="F336" s="59">
        <f>E336*$F$323+E336</f>
        <v>26.99136</v>
      </c>
      <c r="G336" s="59">
        <f>F336*$G$5+F336</f>
        <v>29.690496</v>
      </c>
      <c r="H336" s="59">
        <f>G336*$H$73+G336</f>
        <v>32.659545600000001</v>
      </c>
      <c r="I336" s="59">
        <f>H336*$I$73+H336</f>
        <v>34.782416064000003</v>
      </c>
      <c r="J336" s="59">
        <f>I336*$J$73+I336</f>
        <v>36.834578611776003</v>
      </c>
      <c r="K336" s="59">
        <f>J336*$K$5+J336</f>
        <v>38.970984171259012</v>
      </c>
    </row>
    <row r="337" spans="1:11" ht="26.25" customHeight="1" thickBot="1" x14ac:dyDescent="0.25">
      <c r="A337" s="372"/>
      <c r="B337" s="442" t="s">
        <v>252</v>
      </c>
      <c r="C337" s="91"/>
      <c r="D337" s="162"/>
      <c r="E337" s="162"/>
      <c r="F337" s="162"/>
      <c r="G337" s="164"/>
      <c r="H337" s="164"/>
      <c r="I337" s="164"/>
      <c r="J337" s="164"/>
      <c r="K337" s="164"/>
    </row>
    <row r="338" spans="1:11" ht="26.25" customHeight="1" x14ac:dyDescent="0.2">
      <c r="A338" s="370"/>
      <c r="B338" s="188"/>
      <c r="C338" s="133"/>
      <c r="D338" s="186"/>
      <c r="E338" s="261"/>
      <c r="F338" s="261"/>
      <c r="G338" s="136"/>
      <c r="H338" s="136"/>
      <c r="I338" s="136"/>
      <c r="J338" s="136"/>
      <c r="K338" s="136"/>
    </row>
    <row r="339" spans="1:11" ht="42.75" customHeight="1" x14ac:dyDescent="0.2">
      <c r="A339" s="371">
        <v>7.1</v>
      </c>
      <c r="B339" s="269" t="s">
        <v>474</v>
      </c>
      <c r="C339" s="586"/>
      <c r="D339" s="135"/>
      <c r="E339" s="136"/>
      <c r="F339" s="136"/>
      <c r="G339" s="136"/>
      <c r="H339" s="136"/>
      <c r="I339" s="136"/>
      <c r="J339" s="136"/>
      <c r="K339" s="136"/>
    </row>
    <row r="340" spans="1:11" ht="26.25" customHeight="1" x14ac:dyDescent="0.2">
      <c r="A340" s="371"/>
      <c r="B340" s="234"/>
      <c r="C340" s="98"/>
      <c r="D340" s="135"/>
      <c r="E340" s="136"/>
      <c r="F340" s="136"/>
      <c r="G340" s="136"/>
      <c r="H340" s="136"/>
      <c r="I340" s="136"/>
      <c r="J340" s="136"/>
      <c r="K340" s="136"/>
    </row>
    <row r="341" spans="1:11" ht="42" customHeight="1" x14ac:dyDescent="0.2">
      <c r="A341" s="371"/>
      <c r="B341" s="239" t="s">
        <v>475</v>
      </c>
      <c r="C341" s="104"/>
      <c r="D341" s="137"/>
      <c r="E341" s="136"/>
      <c r="F341" s="136"/>
      <c r="G341" s="136"/>
      <c r="H341" s="136"/>
      <c r="I341" s="136"/>
      <c r="J341" s="136"/>
      <c r="K341" s="136"/>
    </row>
    <row r="342" spans="1:11" ht="26.25" customHeight="1" x14ac:dyDescent="0.2">
      <c r="A342" s="371"/>
      <c r="B342" s="239" t="s">
        <v>476</v>
      </c>
      <c r="C342" s="104"/>
      <c r="D342" s="137">
        <v>15</v>
      </c>
      <c r="E342" s="59">
        <v>16.93</v>
      </c>
      <c r="F342" s="59">
        <f>E342*$F$323+E342</f>
        <v>17.878080000000001</v>
      </c>
      <c r="G342" s="59">
        <f>F342*$G$5+F342</f>
        <v>19.665888000000002</v>
      </c>
      <c r="H342" s="59">
        <f>G342*$H$73+G342</f>
        <v>21.632476800000003</v>
      </c>
      <c r="I342" s="59">
        <f>H342*$I$73+H342</f>
        <v>23.038587792000001</v>
      </c>
      <c r="J342" s="59">
        <f>I342*$J$73+I342</f>
        <v>24.397864471728003</v>
      </c>
      <c r="K342" s="59">
        <f t="shared" ref="K342:K345" si="37">J342*$K$5+J342</f>
        <v>25.812940611088226</v>
      </c>
    </row>
    <row r="343" spans="1:11" ht="26.25" customHeight="1" x14ac:dyDescent="0.2">
      <c r="A343" s="371"/>
      <c r="B343" s="239" t="s">
        <v>477</v>
      </c>
      <c r="C343" s="104"/>
      <c r="D343" s="137">
        <v>30</v>
      </c>
      <c r="E343" s="59">
        <v>33.869999999999997</v>
      </c>
      <c r="F343" s="59">
        <f>E343*$F$323+E343</f>
        <v>35.766719999999999</v>
      </c>
      <c r="G343" s="59">
        <f>F343*$G$5+F343</f>
        <v>39.343392000000001</v>
      </c>
      <c r="H343" s="59">
        <f>G343*$H$73+G343</f>
        <v>43.277731200000005</v>
      </c>
      <c r="I343" s="59">
        <f>H343*$I$73+H343</f>
        <v>46.090783728000005</v>
      </c>
      <c r="J343" s="59">
        <f>I343*$J$73+I343</f>
        <v>48.810139967952004</v>
      </c>
      <c r="K343" s="59">
        <f t="shared" si="37"/>
        <v>51.641128086093218</v>
      </c>
    </row>
    <row r="344" spans="1:11" ht="44.25" customHeight="1" x14ac:dyDescent="0.2">
      <c r="A344" s="371"/>
      <c r="B344" s="239" t="s">
        <v>478</v>
      </c>
      <c r="C344" s="265">
        <v>1</v>
      </c>
      <c r="D344" s="587">
        <v>50</v>
      </c>
      <c r="E344" s="59">
        <v>56.45</v>
      </c>
      <c r="F344" s="59">
        <f>E344*$F$323+E344</f>
        <v>59.611200000000004</v>
      </c>
      <c r="G344" s="59">
        <f>F344*$G$5+F344</f>
        <v>65.572320000000005</v>
      </c>
      <c r="H344" s="59">
        <f>G344*$H$73+G344</f>
        <v>72.129552000000004</v>
      </c>
      <c r="I344" s="59">
        <f>H344*$I$73+H344</f>
        <v>76.817972879999999</v>
      </c>
      <c r="J344" s="59">
        <f>I344*$J$73+I344</f>
        <v>81.350233279920005</v>
      </c>
      <c r="K344" s="59">
        <f t="shared" si="37"/>
        <v>86.068546810155368</v>
      </c>
    </row>
    <row r="345" spans="1:11" ht="21" customHeight="1" x14ac:dyDescent="0.2">
      <c r="A345" s="371"/>
      <c r="B345" s="239" t="s">
        <v>515</v>
      </c>
      <c r="C345" s="265">
        <v>10</v>
      </c>
      <c r="D345" s="587">
        <v>30</v>
      </c>
      <c r="E345" s="59">
        <v>33.869999999999997</v>
      </c>
      <c r="F345" s="59">
        <f>E345*$F$323+E345</f>
        <v>35.766719999999999</v>
      </c>
      <c r="G345" s="59">
        <f>F345*$G$5+F345</f>
        <v>39.343392000000001</v>
      </c>
      <c r="H345" s="59">
        <f>G345*$H$73+G345</f>
        <v>43.277731200000005</v>
      </c>
      <c r="I345" s="59">
        <f>H345*$I$73+H345</f>
        <v>46.090783728000005</v>
      </c>
      <c r="J345" s="59">
        <f>I345*$J$73+I345</f>
        <v>48.810139967952004</v>
      </c>
      <c r="K345" s="59">
        <f t="shared" si="37"/>
        <v>51.641128086093218</v>
      </c>
    </row>
    <row r="346" spans="1:11" ht="21" customHeight="1" x14ac:dyDescent="0.2">
      <c r="A346" s="371"/>
      <c r="B346" s="239" t="s">
        <v>768</v>
      </c>
      <c r="C346" s="265"/>
      <c r="D346" s="587"/>
      <c r="E346" s="59"/>
      <c r="F346" s="59"/>
      <c r="G346" s="59"/>
      <c r="H346" s="59"/>
      <c r="I346" s="59"/>
      <c r="J346" s="59"/>
      <c r="K346" s="59"/>
    </row>
    <row r="347" spans="1:11" ht="21" customHeight="1" x14ac:dyDescent="0.2">
      <c r="A347" s="371"/>
      <c r="B347" s="239" t="s">
        <v>479</v>
      </c>
      <c r="C347" s="104"/>
      <c r="D347" s="98"/>
      <c r="E347" s="59"/>
      <c r="F347" s="59"/>
      <c r="G347" s="59"/>
      <c r="H347" s="59"/>
      <c r="I347" s="59"/>
      <c r="J347" s="59"/>
      <c r="K347" s="59"/>
    </row>
    <row r="348" spans="1:11" ht="21" customHeight="1" x14ac:dyDescent="0.2">
      <c r="A348" s="371"/>
      <c r="B348" s="434" t="s">
        <v>480</v>
      </c>
      <c r="C348" s="98"/>
      <c r="D348" s="137">
        <v>90</v>
      </c>
      <c r="E348" s="59">
        <v>101.6</v>
      </c>
      <c r="F348" s="59">
        <f>E348*$F$323+E348</f>
        <v>107.28959999999999</v>
      </c>
      <c r="G348" s="59">
        <f>F348*$G$5+F348</f>
        <v>118.01855999999999</v>
      </c>
      <c r="H348" s="59">
        <f>G348*$H$73+G348</f>
        <v>129.82041599999999</v>
      </c>
      <c r="I348" s="59">
        <f>H348*$I$73+H348</f>
        <v>138.25874303999998</v>
      </c>
      <c r="J348" s="59">
        <f>I348*$J$73+I348</f>
        <v>146.41600887935999</v>
      </c>
      <c r="K348" s="59">
        <f>J348*$K$5+J348</f>
        <v>154.90813739436288</v>
      </c>
    </row>
    <row r="349" spans="1:11" ht="21" customHeight="1" x14ac:dyDescent="0.2">
      <c r="A349" s="371"/>
      <c r="B349" s="434" t="s">
        <v>481</v>
      </c>
      <c r="C349" s="98"/>
      <c r="D349" s="262" t="s">
        <v>389</v>
      </c>
      <c r="E349" s="262" t="s">
        <v>389</v>
      </c>
      <c r="F349" s="262" t="s">
        <v>389</v>
      </c>
      <c r="G349" s="262" t="s">
        <v>389</v>
      </c>
      <c r="H349" s="262" t="s">
        <v>389</v>
      </c>
      <c r="I349" s="262" t="s">
        <v>389</v>
      </c>
      <c r="J349" s="262" t="s">
        <v>389</v>
      </c>
      <c r="K349" s="262" t="s">
        <v>389</v>
      </c>
    </row>
    <row r="350" spans="1:11" ht="21" customHeight="1" thickBot="1" x14ac:dyDescent="0.25">
      <c r="A350" s="372"/>
      <c r="B350" s="442" t="s">
        <v>482</v>
      </c>
      <c r="C350" s="91"/>
      <c r="D350" s="597" t="s">
        <v>389</v>
      </c>
      <c r="E350" s="597" t="s">
        <v>389</v>
      </c>
      <c r="F350" s="597" t="s">
        <v>389</v>
      </c>
      <c r="G350" s="597" t="s">
        <v>389</v>
      </c>
      <c r="H350" s="597" t="s">
        <v>389</v>
      </c>
      <c r="I350" s="597" t="s">
        <v>389</v>
      </c>
      <c r="J350" s="597" t="s">
        <v>389</v>
      </c>
      <c r="K350" s="597" t="s">
        <v>389</v>
      </c>
    </row>
    <row r="351" spans="1:11" ht="21" customHeight="1" x14ac:dyDescent="0.2">
      <c r="A351" s="370"/>
      <c r="B351" s="183"/>
      <c r="C351" s="546"/>
      <c r="D351" s="186"/>
      <c r="E351" s="137"/>
      <c r="F351" s="137"/>
      <c r="G351" s="261"/>
      <c r="H351" s="261"/>
      <c r="I351" s="261"/>
      <c r="J351" s="261"/>
      <c r="K351" s="261"/>
    </row>
    <row r="352" spans="1:11" ht="21" customHeight="1" x14ac:dyDescent="0.2">
      <c r="A352" s="371">
        <v>7.2</v>
      </c>
      <c r="B352" s="151" t="s">
        <v>484</v>
      </c>
      <c r="C352" s="98"/>
      <c r="D352" s="137"/>
      <c r="E352" s="137"/>
      <c r="F352" s="137"/>
      <c r="G352" s="136"/>
      <c r="H352" s="136"/>
      <c r="I352" s="136"/>
      <c r="J352" s="136"/>
      <c r="K352" s="136"/>
    </row>
    <row r="353" spans="1:11" ht="21" customHeight="1" x14ac:dyDescent="0.2">
      <c r="A353" s="371"/>
      <c r="B353" s="134" t="s">
        <v>492</v>
      </c>
      <c r="C353" s="98"/>
      <c r="D353" s="137">
        <v>5</v>
      </c>
      <c r="E353" s="137">
        <v>5.33</v>
      </c>
      <c r="F353" s="59">
        <f>E353*$F$323+E353</f>
        <v>5.6284799999999997</v>
      </c>
      <c r="G353" s="59">
        <f>F353*$G$5+F353</f>
        <v>6.1913279999999995</v>
      </c>
      <c r="H353" s="59">
        <f>G353*$H$73+G353</f>
        <v>6.8104607999999995</v>
      </c>
      <c r="I353" s="59">
        <f>H353*$I$73+H353</f>
        <v>7.2531407519999993</v>
      </c>
      <c r="J353" s="59">
        <f>I353*$J$73+I353</f>
        <v>7.6810760563679992</v>
      </c>
      <c r="K353" s="59">
        <f t="shared" ref="K353:K354" si="38">J353*$K$5+J353</f>
        <v>8.1265784676373425</v>
      </c>
    </row>
    <row r="354" spans="1:11" ht="21" customHeight="1" x14ac:dyDescent="0.2">
      <c r="A354" s="371"/>
      <c r="B354" s="434" t="s">
        <v>529</v>
      </c>
      <c r="C354" s="98"/>
      <c r="D354" s="137">
        <v>100</v>
      </c>
      <c r="E354" s="137">
        <v>106.5</v>
      </c>
      <c r="F354" s="59">
        <f>E354*$F$323+E354</f>
        <v>112.464</v>
      </c>
      <c r="G354" s="59">
        <f>F354*$G$5+F354</f>
        <v>123.71039999999999</v>
      </c>
      <c r="H354" s="59">
        <f>G354*$H$73+G354</f>
        <v>136.08143999999999</v>
      </c>
      <c r="I354" s="59">
        <f>H354*$I$73+H354</f>
        <v>144.92673359999998</v>
      </c>
      <c r="J354" s="59">
        <f>I354*$J$73+I354</f>
        <v>153.47741088239997</v>
      </c>
      <c r="K354" s="59">
        <f t="shared" si="38"/>
        <v>162.37910071357916</v>
      </c>
    </row>
    <row r="355" spans="1:11" ht="21" customHeight="1" thickBot="1" x14ac:dyDescent="0.25">
      <c r="A355" s="372"/>
      <c r="B355" s="442" t="s">
        <v>773</v>
      </c>
      <c r="C355" s="91"/>
      <c r="D355" s="162"/>
      <c r="E355" s="162"/>
      <c r="F355" s="162">
        <v>2000</v>
      </c>
      <c r="G355" s="164"/>
      <c r="H355" s="164"/>
      <c r="I355" s="164"/>
      <c r="J355" s="164"/>
      <c r="K355" s="164"/>
    </row>
    <row r="356" spans="1:11" ht="26.25" customHeight="1" thickBot="1" x14ac:dyDescent="0.25">
      <c r="A356" s="567"/>
      <c r="B356" s="179"/>
      <c r="C356" s="368"/>
      <c r="D356" s="598"/>
      <c r="E356" s="598"/>
      <c r="F356" s="598"/>
      <c r="G356" s="165"/>
      <c r="H356" s="165"/>
      <c r="I356" s="165"/>
      <c r="J356" s="165"/>
      <c r="K356" s="165"/>
    </row>
    <row r="357" spans="1:11" s="560" customFormat="1" ht="21" customHeight="1" x14ac:dyDescent="0.2">
      <c r="A357" s="708"/>
      <c r="B357" s="709" t="s">
        <v>767</v>
      </c>
      <c r="C357" s="182"/>
      <c r="D357" s="599"/>
      <c r="E357" s="599"/>
      <c r="F357" s="599"/>
      <c r="G357" s="599"/>
      <c r="H357" s="599"/>
      <c r="I357" s="599"/>
      <c r="J357" s="599"/>
      <c r="K357" s="599"/>
    </row>
    <row r="358" spans="1:11" s="406" customFormat="1" ht="21" customHeight="1" x14ac:dyDescent="0.2">
      <c r="A358" s="374"/>
      <c r="B358" s="434" t="s">
        <v>777</v>
      </c>
      <c r="C358" s="141"/>
      <c r="D358" s="153"/>
      <c r="E358" s="153"/>
      <c r="F358" s="153">
        <v>3000</v>
      </c>
      <c r="G358" s="550">
        <f>F358*$G$5+F358</f>
        <v>3300</v>
      </c>
      <c r="H358" s="59">
        <f>G358*$H$73+G358</f>
        <v>3630</v>
      </c>
      <c r="I358" s="59">
        <f>H358*$I$73+H358</f>
        <v>3865.95</v>
      </c>
      <c r="J358" s="59">
        <f>I358*$J$73+I358</f>
        <v>4094.0410499999998</v>
      </c>
      <c r="K358" s="59">
        <f t="shared" ref="K358:K362" si="39">J358*$K$5+J358</f>
        <v>4331.4954308999995</v>
      </c>
    </row>
    <row r="359" spans="1:11" s="406" customFormat="1" ht="21" customHeight="1" x14ac:dyDescent="0.2">
      <c r="A359" s="374"/>
      <c r="B359" s="434" t="s">
        <v>769</v>
      </c>
      <c r="C359" s="141"/>
      <c r="D359" s="153"/>
      <c r="E359" s="153"/>
      <c r="F359" s="153">
        <v>1500</v>
      </c>
      <c r="G359" s="550">
        <f>F359*$G$5+F359</f>
        <v>1650</v>
      </c>
      <c r="H359" s="59">
        <f>G359*$H$73+G359</f>
        <v>1815</v>
      </c>
      <c r="I359" s="59">
        <f>H359*$I$73+H359</f>
        <v>1932.9749999999999</v>
      </c>
      <c r="J359" s="59">
        <f>I359*$J$73+I359</f>
        <v>2047.0205249999999</v>
      </c>
      <c r="K359" s="59">
        <f t="shared" si="39"/>
        <v>2165.7477154499998</v>
      </c>
    </row>
    <row r="360" spans="1:11" s="406" customFormat="1" ht="21" customHeight="1" x14ac:dyDescent="0.2">
      <c r="A360" s="374"/>
      <c r="B360" s="434" t="s">
        <v>778</v>
      </c>
      <c r="C360" s="141"/>
      <c r="D360" s="153"/>
      <c r="E360" s="153"/>
      <c r="F360" s="153">
        <v>5000</v>
      </c>
      <c r="G360" s="550">
        <f>F360*$G$5+F360</f>
        <v>5500</v>
      </c>
      <c r="H360" s="59">
        <f>G360*$H$73+G360</f>
        <v>6050</v>
      </c>
      <c r="I360" s="59">
        <f>H360*$I$73+H360</f>
        <v>6443.25</v>
      </c>
      <c r="J360" s="59">
        <f>I360*$J$73+I360</f>
        <v>6823.40175</v>
      </c>
      <c r="K360" s="59">
        <f t="shared" si="39"/>
        <v>7219.1590514999998</v>
      </c>
    </row>
    <row r="361" spans="1:11" s="406" customFormat="1" ht="21" customHeight="1" x14ac:dyDescent="0.2">
      <c r="A361" s="374"/>
      <c r="B361" s="434" t="s">
        <v>776</v>
      </c>
      <c r="C361" s="141"/>
      <c r="D361" s="153"/>
      <c r="E361" s="153"/>
      <c r="F361" s="153">
        <v>1000</v>
      </c>
      <c r="G361" s="550">
        <f>F361*$G$5+F361</f>
        <v>1100</v>
      </c>
      <c r="H361" s="59">
        <f>G361*$H$73+G361</f>
        <v>1210</v>
      </c>
      <c r="I361" s="59">
        <f>H361*$I$73+H361</f>
        <v>1288.6500000000001</v>
      </c>
      <c r="J361" s="59">
        <f>I361*$J$73+I361</f>
        <v>1364.6803500000001</v>
      </c>
      <c r="K361" s="59">
        <f t="shared" si="39"/>
        <v>1443.8318103000001</v>
      </c>
    </row>
    <row r="362" spans="1:11" s="406" customFormat="1" ht="21" customHeight="1" x14ac:dyDescent="0.2">
      <c r="A362" s="374"/>
      <c r="B362" s="434" t="s">
        <v>779</v>
      </c>
      <c r="C362" s="141"/>
      <c r="D362" s="153"/>
      <c r="E362" s="153"/>
      <c r="F362" s="153">
        <v>2000</v>
      </c>
      <c r="G362" s="550">
        <f>F362*$G$5+F362</f>
        <v>2200</v>
      </c>
      <c r="H362" s="59">
        <f>G362*$H$73+G362</f>
        <v>2420</v>
      </c>
      <c r="I362" s="59">
        <f>H362*$I$73+H362</f>
        <v>2577.3000000000002</v>
      </c>
      <c r="J362" s="59">
        <f>I362*$J$73+I362</f>
        <v>2729.3607000000002</v>
      </c>
      <c r="K362" s="59">
        <f t="shared" si="39"/>
        <v>2887.6636206000003</v>
      </c>
    </row>
    <row r="363" spans="1:11" s="406" customFormat="1" ht="21" customHeight="1" thickBot="1" x14ac:dyDescent="0.25">
      <c r="A363" s="551"/>
      <c r="B363" s="442"/>
      <c r="C363" s="168"/>
      <c r="D363" s="169"/>
      <c r="E363" s="169"/>
      <c r="F363" s="169"/>
      <c r="G363" s="600"/>
      <c r="H363" s="600"/>
      <c r="I363" s="600"/>
      <c r="J363" s="600"/>
      <c r="K363" s="600"/>
    </row>
    <row r="364" spans="1:11" ht="26.25" customHeight="1" x14ac:dyDescent="0.2">
      <c r="A364" s="567"/>
      <c r="B364" s="258" t="s">
        <v>253</v>
      </c>
      <c r="C364" s="368"/>
      <c r="D364" s="598"/>
      <c r="E364" s="598"/>
      <c r="F364" s="598"/>
      <c r="G364" s="165"/>
      <c r="H364" s="165"/>
      <c r="I364" s="165"/>
      <c r="J364" s="165"/>
      <c r="K364" s="165"/>
    </row>
    <row r="365" spans="1:11" ht="26.25" customHeight="1" x14ac:dyDescent="0.2">
      <c r="A365" s="567"/>
      <c r="B365" s="179"/>
      <c r="C365" s="368"/>
      <c r="D365" s="598"/>
      <c r="E365" s="598"/>
      <c r="F365" s="598"/>
      <c r="G365" s="165"/>
      <c r="H365" s="165"/>
      <c r="I365" s="165"/>
      <c r="J365" s="165"/>
      <c r="K365" s="165"/>
    </row>
    <row r="366" spans="1:11" ht="26.25" customHeight="1" x14ac:dyDescent="0.2">
      <c r="C366" s="368"/>
      <c r="D366" s="598"/>
      <c r="E366" s="598"/>
      <c r="F366" s="598"/>
      <c r="G366" s="165"/>
      <c r="H366" s="165"/>
      <c r="I366" s="165"/>
      <c r="J366" s="165"/>
      <c r="K366" s="165"/>
    </row>
    <row r="367" spans="1:11" ht="30" customHeight="1" x14ac:dyDescent="0.2">
      <c r="B367" s="179"/>
      <c r="C367" s="368"/>
      <c r="D367" s="598"/>
      <c r="E367" s="598"/>
      <c r="F367" s="598"/>
      <c r="G367" s="165"/>
      <c r="H367" s="165"/>
      <c r="I367" s="165"/>
      <c r="J367" s="165"/>
      <c r="K367" s="165"/>
    </row>
    <row r="368" spans="1:11" ht="30" customHeight="1" x14ac:dyDescent="0.2">
      <c r="B368" s="179"/>
      <c r="C368" s="368"/>
      <c r="D368" s="598"/>
      <c r="E368" s="598"/>
      <c r="F368" s="598"/>
      <c r="G368" s="165"/>
      <c r="H368" s="165"/>
      <c r="I368" s="165"/>
      <c r="J368" s="165"/>
      <c r="K368" s="165"/>
    </row>
    <row r="369" spans="2:11" ht="30" customHeight="1" x14ac:dyDescent="0.2">
      <c r="B369" s="179"/>
      <c r="C369" s="368"/>
      <c r="D369" s="598"/>
      <c r="E369" s="598"/>
      <c r="F369" s="598"/>
      <c r="G369" s="165"/>
      <c r="H369" s="165"/>
      <c r="I369" s="165"/>
      <c r="J369" s="165"/>
      <c r="K369" s="165"/>
    </row>
    <row r="370" spans="2:11" ht="30" customHeight="1" x14ac:dyDescent="0.2">
      <c r="B370" s="179"/>
      <c r="C370" s="368"/>
      <c r="D370" s="598"/>
      <c r="E370" s="598"/>
      <c r="F370" s="598"/>
      <c r="G370" s="165"/>
      <c r="H370" s="165"/>
      <c r="I370" s="165"/>
      <c r="J370" s="165"/>
      <c r="K370" s="165"/>
    </row>
    <row r="371" spans="2:11" ht="30" customHeight="1" x14ac:dyDescent="0.2">
      <c r="B371" s="179"/>
      <c r="C371" s="368"/>
      <c r="D371" s="598"/>
      <c r="E371" s="598"/>
      <c r="F371" s="598"/>
      <c r="G371" s="165"/>
      <c r="H371" s="165"/>
      <c r="I371" s="165"/>
      <c r="J371" s="165"/>
      <c r="K371" s="165"/>
    </row>
    <row r="372" spans="2:11" ht="30" customHeight="1" x14ac:dyDescent="0.2">
      <c r="B372" s="179"/>
      <c r="C372" s="368"/>
      <c r="D372" s="598"/>
      <c r="E372" s="598"/>
      <c r="F372" s="598"/>
      <c r="G372" s="165"/>
      <c r="H372" s="165"/>
      <c r="I372" s="165"/>
      <c r="J372" s="165"/>
      <c r="K372" s="165"/>
    </row>
    <row r="373" spans="2:11" ht="30" customHeight="1" x14ac:dyDescent="0.2">
      <c r="B373" s="179"/>
      <c r="C373" s="368"/>
      <c r="D373" s="598"/>
      <c r="E373" s="598"/>
      <c r="F373" s="598"/>
      <c r="G373" s="165"/>
      <c r="H373" s="165"/>
      <c r="I373" s="165"/>
      <c r="J373" s="165"/>
      <c r="K373" s="165"/>
    </row>
    <row r="374" spans="2:11" ht="30" customHeight="1" x14ac:dyDescent="0.2">
      <c r="B374" s="179"/>
      <c r="C374" s="368"/>
      <c r="D374" s="598"/>
      <c r="E374" s="598"/>
      <c r="F374" s="598"/>
      <c r="G374" s="165"/>
      <c r="H374" s="165"/>
      <c r="I374" s="165"/>
      <c r="J374" s="165"/>
      <c r="K374" s="165"/>
    </row>
    <row r="375" spans="2:11" ht="30" customHeight="1" x14ac:dyDescent="0.2">
      <c r="B375" s="179"/>
      <c r="C375" s="368"/>
      <c r="D375" s="598"/>
      <c r="E375" s="598"/>
      <c r="F375" s="598"/>
      <c r="G375" s="165"/>
      <c r="H375" s="165"/>
      <c r="I375" s="165"/>
      <c r="J375" s="165"/>
      <c r="K375" s="165"/>
    </row>
    <row r="376" spans="2:11" ht="30" customHeight="1" x14ac:dyDescent="0.2">
      <c r="B376" s="179"/>
      <c r="C376" s="368"/>
      <c r="D376" s="598"/>
      <c r="E376" s="598"/>
      <c r="F376" s="598"/>
      <c r="G376" s="165"/>
      <c r="H376" s="165"/>
      <c r="I376" s="165"/>
      <c r="J376" s="165"/>
      <c r="K376" s="165"/>
    </row>
    <row r="377" spans="2:11" ht="30" customHeight="1" x14ac:dyDescent="0.2">
      <c r="B377" s="179"/>
      <c r="C377" s="368"/>
      <c r="D377" s="598"/>
      <c r="E377" s="598"/>
      <c r="F377" s="598"/>
      <c r="G377" s="165"/>
      <c r="H377" s="165"/>
      <c r="I377" s="165"/>
      <c r="J377" s="165"/>
      <c r="K377" s="165"/>
    </row>
    <row r="378" spans="2:11" ht="30" customHeight="1" x14ac:dyDescent="0.2">
      <c r="B378" s="179"/>
      <c r="C378" s="368"/>
      <c r="D378" s="598"/>
      <c r="E378" s="598"/>
      <c r="F378" s="598"/>
      <c r="G378" s="165"/>
      <c r="H378" s="165"/>
      <c r="I378" s="165"/>
      <c r="J378" s="165"/>
      <c r="K378" s="165"/>
    </row>
    <row r="379" spans="2:11" ht="30" customHeight="1" x14ac:dyDescent="0.2">
      <c r="B379" s="179"/>
      <c r="C379" s="368"/>
      <c r="D379" s="598"/>
      <c r="E379" s="598"/>
      <c r="F379" s="598"/>
      <c r="G379" s="165"/>
      <c r="H379" s="165"/>
      <c r="I379" s="165"/>
      <c r="J379" s="165"/>
      <c r="K379" s="165"/>
    </row>
    <row r="380" spans="2:11" ht="30" customHeight="1" x14ac:dyDescent="0.2">
      <c r="C380" s="276"/>
      <c r="D380" s="155"/>
      <c r="E380" s="165"/>
      <c r="F380" s="165"/>
      <c r="G380" s="165"/>
      <c r="H380" s="165"/>
      <c r="I380" s="165"/>
      <c r="J380" s="165"/>
      <c r="K380" s="165"/>
    </row>
    <row r="381" spans="2:11" ht="30" customHeight="1" x14ac:dyDescent="0.2"/>
  </sheetData>
  <mergeCells count="13">
    <mergeCell ref="A1:J1"/>
    <mergeCell ref="A274:B276"/>
    <mergeCell ref="A321:B323"/>
    <mergeCell ref="A265:B265"/>
    <mergeCell ref="A257:B257"/>
    <mergeCell ref="A249:B249"/>
    <mergeCell ref="A233:B235"/>
    <mergeCell ref="B47:B49"/>
    <mergeCell ref="A181:B183"/>
    <mergeCell ref="A136:B138"/>
    <mergeCell ref="A95:B97"/>
    <mergeCell ref="A3:B5"/>
    <mergeCell ref="B71:B73"/>
  </mergeCells>
  <phoneticPr fontId="4" type="noConversion"/>
  <printOptions horizontalCentered="1"/>
  <pageMargins left="0.25" right="0.25" top="0.75" bottom="0.75" header="0.3" footer="0.3"/>
  <pageSetup paperSize="9" scale="50" firstPageNumber="9" fitToHeight="0" orientation="portrait" useFirstPageNumber="1" r:id="rId1"/>
  <headerFooter alignWithMargins="0">
    <oddHeader>&amp;C&amp;P</oddHeader>
    <oddFooter>&amp;CAdopted 31 March 2015</oddFooter>
  </headerFooter>
  <rowBreaks count="6" manualBreakCount="6">
    <brk id="46" max="16383" man="1"/>
    <brk id="94" max="16383" man="1"/>
    <brk id="134" max="16383" man="1"/>
    <brk id="180" max="16383" man="1"/>
    <brk id="231" max="16383" man="1"/>
    <brk id="320"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B59"/>
  <sheetViews>
    <sheetView view="pageBreakPreview" zoomScale="70" zoomScaleNormal="100" zoomScaleSheetLayoutView="70" workbookViewId="0">
      <selection activeCell="B15" sqref="B15"/>
    </sheetView>
  </sheetViews>
  <sheetFormatPr defaultColWidth="63.125" defaultRowHeight="14.25" x14ac:dyDescent="0.2"/>
  <cols>
    <col min="1" max="1" width="4.25" style="79" customWidth="1"/>
    <col min="2" max="2" width="99.75" style="79" customWidth="1"/>
    <col min="3" max="16384" width="63.125" style="79"/>
  </cols>
  <sheetData>
    <row r="1" spans="2:2" s="376" customFormat="1" ht="15" x14ac:dyDescent="0.2">
      <c r="B1" s="378" t="s">
        <v>163</v>
      </c>
    </row>
    <row r="2" spans="2:2" s="376" customFormat="1" ht="15" x14ac:dyDescent="0.2"/>
    <row r="3" spans="2:2" s="380" customFormat="1" ht="33" customHeight="1" x14ac:dyDescent="0.2">
      <c r="B3" s="380" t="s">
        <v>164</v>
      </c>
    </row>
    <row r="4" spans="2:2" s="380" customFormat="1" ht="18" x14ac:dyDescent="0.2"/>
    <row r="5" spans="2:2" s="380" customFormat="1" ht="18" x14ac:dyDescent="0.2">
      <c r="B5" s="380" t="s">
        <v>193</v>
      </c>
    </row>
    <row r="7" spans="2:2" ht="42.75" x14ac:dyDescent="0.2">
      <c r="B7" s="377" t="s">
        <v>194</v>
      </c>
    </row>
    <row r="8" spans="2:2" x14ac:dyDescent="0.2">
      <c r="B8" s="377"/>
    </row>
    <row r="9" spans="2:2" ht="28.5" x14ac:dyDescent="0.2">
      <c r="B9" s="377" t="s">
        <v>195</v>
      </c>
    </row>
    <row r="10" spans="2:2" x14ac:dyDescent="0.2">
      <c r="B10" s="377"/>
    </row>
    <row r="11" spans="2:2" ht="28.5" x14ac:dyDescent="0.2">
      <c r="B11" s="377" t="s">
        <v>171</v>
      </c>
    </row>
    <row r="12" spans="2:2" x14ac:dyDescent="0.2">
      <c r="B12" s="377"/>
    </row>
    <row r="13" spans="2:2" ht="28.5" x14ac:dyDescent="0.2">
      <c r="B13" s="377" t="s">
        <v>196</v>
      </c>
    </row>
    <row r="14" spans="2:2" x14ac:dyDescent="0.2">
      <c r="B14" s="377"/>
    </row>
    <row r="15" spans="2:2" ht="28.5" x14ac:dyDescent="0.2">
      <c r="B15" s="377" t="s">
        <v>172</v>
      </c>
    </row>
    <row r="16" spans="2:2" x14ac:dyDescent="0.2">
      <c r="B16" s="377"/>
    </row>
    <row r="17" spans="2:2" ht="28.5" x14ac:dyDescent="0.2">
      <c r="B17" s="377" t="s">
        <v>173</v>
      </c>
    </row>
    <row r="18" spans="2:2" x14ac:dyDescent="0.2">
      <c r="B18" s="377"/>
    </row>
    <row r="19" spans="2:2" ht="42.75" x14ac:dyDescent="0.2">
      <c r="B19" s="377" t="s">
        <v>530</v>
      </c>
    </row>
    <row r="20" spans="2:2" x14ac:dyDescent="0.2">
      <c r="B20" s="377"/>
    </row>
    <row r="21" spans="2:2" ht="42.75" x14ac:dyDescent="0.2">
      <c r="B21" s="377" t="s">
        <v>174</v>
      </c>
    </row>
    <row r="22" spans="2:2" x14ac:dyDescent="0.2">
      <c r="B22" s="377"/>
    </row>
    <row r="23" spans="2:2" ht="28.5" x14ac:dyDescent="0.2">
      <c r="B23" s="377" t="s">
        <v>175</v>
      </c>
    </row>
    <row r="24" spans="2:2" x14ac:dyDescent="0.2">
      <c r="B24" s="377"/>
    </row>
    <row r="25" spans="2:2" ht="42.75" x14ac:dyDescent="0.2">
      <c r="B25" s="377" t="s">
        <v>176</v>
      </c>
    </row>
    <row r="26" spans="2:2" x14ac:dyDescent="0.2">
      <c r="B26" s="377"/>
    </row>
    <row r="27" spans="2:2" ht="28.5" x14ac:dyDescent="0.2">
      <c r="B27" s="377" t="s">
        <v>184</v>
      </c>
    </row>
    <row r="28" spans="2:2" x14ac:dyDescent="0.2">
      <c r="B28" s="377"/>
    </row>
    <row r="29" spans="2:2" ht="42.75" x14ac:dyDescent="0.2">
      <c r="B29" s="377" t="s">
        <v>197</v>
      </c>
    </row>
    <row r="30" spans="2:2" x14ac:dyDescent="0.2">
      <c r="B30" s="377"/>
    </row>
    <row r="31" spans="2:2" x14ac:dyDescent="0.2">
      <c r="B31" s="377"/>
    </row>
    <row r="32" spans="2:2" s="376" customFormat="1" ht="15" x14ac:dyDescent="0.2">
      <c r="B32" s="379" t="s">
        <v>185</v>
      </c>
    </row>
    <row r="33" spans="2:2" x14ac:dyDescent="0.2">
      <c r="B33" s="377"/>
    </row>
    <row r="34" spans="2:2" ht="42.75" x14ac:dyDescent="0.2">
      <c r="B34" s="377" t="s">
        <v>200</v>
      </c>
    </row>
    <row r="35" spans="2:2" x14ac:dyDescent="0.2">
      <c r="B35" s="377"/>
    </row>
    <row r="36" spans="2:2" ht="42.75" x14ac:dyDescent="0.2">
      <c r="B36" s="377" t="s">
        <v>201</v>
      </c>
    </row>
    <row r="37" spans="2:2" x14ac:dyDescent="0.2">
      <c r="B37" s="377"/>
    </row>
    <row r="38" spans="2:2" ht="28.5" x14ac:dyDescent="0.2">
      <c r="B38" s="377" t="s">
        <v>202</v>
      </c>
    </row>
    <row r="39" spans="2:2" x14ac:dyDescent="0.2">
      <c r="B39" s="377"/>
    </row>
    <row r="40" spans="2:2" ht="28.5" x14ac:dyDescent="0.2">
      <c r="B40" s="377" t="s">
        <v>186</v>
      </c>
    </row>
    <row r="41" spans="2:2" x14ac:dyDescent="0.2">
      <c r="B41" s="377"/>
    </row>
    <row r="42" spans="2:2" ht="42.75" x14ac:dyDescent="0.2">
      <c r="B42" s="377" t="s">
        <v>203</v>
      </c>
    </row>
    <row r="43" spans="2:2" x14ac:dyDescent="0.2">
      <c r="B43" s="377"/>
    </row>
    <row r="44" spans="2:2" ht="28.5" x14ac:dyDescent="0.2">
      <c r="B44" s="377" t="s">
        <v>187</v>
      </c>
    </row>
    <row r="45" spans="2:2" x14ac:dyDescent="0.2">
      <c r="B45" s="377"/>
    </row>
    <row r="46" spans="2:2" ht="28.5" x14ac:dyDescent="0.2">
      <c r="B46" s="377" t="s">
        <v>188</v>
      </c>
    </row>
    <row r="47" spans="2:2" x14ac:dyDescent="0.2">
      <c r="B47" s="377"/>
    </row>
    <row r="48" spans="2:2" ht="28.5" x14ac:dyDescent="0.2">
      <c r="B48" s="377" t="s">
        <v>204</v>
      </c>
    </row>
    <row r="49" spans="2:2" x14ac:dyDescent="0.2">
      <c r="B49" s="377"/>
    </row>
    <row r="50" spans="2:2" ht="42.75" x14ac:dyDescent="0.2">
      <c r="B50" s="377" t="s">
        <v>207</v>
      </c>
    </row>
    <row r="51" spans="2:2" x14ac:dyDescent="0.2">
      <c r="B51" s="377"/>
    </row>
    <row r="52" spans="2:2" ht="28.5" x14ac:dyDescent="0.2">
      <c r="B52" s="377" t="s">
        <v>189</v>
      </c>
    </row>
    <row r="53" spans="2:2" x14ac:dyDescent="0.2">
      <c r="B53" s="377"/>
    </row>
    <row r="54" spans="2:2" ht="42.75" x14ac:dyDescent="0.2">
      <c r="B54" s="377" t="s">
        <v>208</v>
      </c>
    </row>
    <row r="55" spans="2:2" x14ac:dyDescent="0.2">
      <c r="B55" s="377"/>
    </row>
    <row r="56" spans="2:2" s="376" customFormat="1" ht="15" x14ac:dyDescent="0.2">
      <c r="B56" s="379" t="s">
        <v>190</v>
      </c>
    </row>
    <row r="57" spans="2:2" x14ac:dyDescent="0.2">
      <c r="B57" s="377"/>
    </row>
    <row r="58" spans="2:2" ht="42.75" x14ac:dyDescent="0.2">
      <c r="B58" s="377" t="s">
        <v>192</v>
      </c>
    </row>
    <row r="59" spans="2:2" x14ac:dyDescent="0.2">
      <c r="B59" s="377"/>
    </row>
  </sheetData>
  <phoneticPr fontId="4" type="noConversion"/>
  <printOptions horizontalCentered="1"/>
  <pageMargins left="0.23622047244094491" right="0.23622047244094491" top="0.74803149606299213" bottom="0.74803149606299213" header="0.31496062992125984" footer="0.31496062992125984"/>
  <pageSetup paperSize="9" scale="91" firstPageNumber="9" fitToHeight="0" orientation="portrait" useFirstPageNumber="1" r:id="rId1"/>
  <headerFooter alignWithMargins="0">
    <oddFooter>&amp;CAdopted 31 March 2015</oddFooter>
  </headerFooter>
  <rowBreaks count="1" manualBreakCount="1">
    <brk id="30" min="1" max="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51"/>
  <sheetViews>
    <sheetView view="pageBreakPreview" zoomScale="60" workbookViewId="0">
      <selection sqref="A1:H1"/>
    </sheetView>
  </sheetViews>
  <sheetFormatPr defaultRowHeight="14.25" x14ac:dyDescent="0.2"/>
  <cols>
    <col min="1" max="1" width="15.625" style="4" customWidth="1"/>
    <col min="2" max="2" width="15.625" style="6" customWidth="1"/>
    <col min="3" max="3" width="15.625" style="4" customWidth="1"/>
    <col min="4" max="4" width="15.625" style="5" customWidth="1"/>
    <col min="5" max="5" width="15.625" style="4" customWidth="1"/>
    <col min="6" max="6" width="15.625" style="5" customWidth="1"/>
    <col min="7" max="7" width="15.625" style="4" customWidth="1"/>
    <col min="8" max="8" width="15.625" style="5" customWidth="1"/>
    <col min="9" max="16384" width="9" style="4"/>
  </cols>
  <sheetData>
    <row r="1" spans="1:14" s="7" customFormat="1" ht="18" x14ac:dyDescent="0.2">
      <c r="A1" s="828" t="s">
        <v>11</v>
      </c>
      <c r="B1" s="828"/>
      <c r="C1" s="828"/>
      <c r="D1" s="828"/>
      <c r="E1" s="828"/>
      <c r="F1" s="828"/>
      <c r="G1" s="828"/>
      <c r="H1" s="828"/>
    </row>
    <row r="3" spans="1:14" s="3" customFormat="1" ht="30" customHeight="1" x14ac:dyDescent="0.2">
      <c r="A3" s="36" t="s">
        <v>12</v>
      </c>
      <c r="B3" s="37" t="s">
        <v>13</v>
      </c>
      <c r="C3" s="36" t="s">
        <v>12</v>
      </c>
      <c r="D3" s="38" t="s">
        <v>13</v>
      </c>
      <c r="E3" s="36" t="s">
        <v>12</v>
      </c>
      <c r="F3" s="38" t="s">
        <v>13</v>
      </c>
      <c r="G3" s="36" t="s">
        <v>12</v>
      </c>
      <c r="H3" s="38" t="s">
        <v>13</v>
      </c>
    </row>
    <row r="4" spans="1:14" ht="18" x14ac:dyDescent="0.2">
      <c r="A4" s="39" t="s">
        <v>14</v>
      </c>
      <c r="B4" s="40">
        <v>180</v>
      </c>
      <c r="C4" s="39" t="s">
        <v>52</v>
      </c>
      <c r="D4" s="41">
        <v>1595</v>
      </c>
      <c r="E4" s="39" t="s">
        <v>90</v>
      </c>
      <c r="F4" s="41">
        <v>3040</v>
      </c>
      <c r="G4" s="39" t="s">
        <v>123</v>
      </c>
      <c r="H4" s="41">
        <v>4480</v>
      </c>
      <c r="I4" s="5"/>
      <c r="N4" s="57"/>
    </row>
    <row r="5" spans="1:14" ht="18" x14ac:dyDescent="0.2">
      <c r="A5" s="39" t="s">
        <v>15</v>
      </c>
      <c r="B5" s="40">
        <v>190</v>
      </c>
      <c r="C5" s="39" t="s">
        <v>53</v>
      </c>
      <c r="D5" s="41">
        <v>1635</v>
      </c>
      <c r="E5" s="39" t="s">
        <v>91</v>
      </c>
      <c r="F5" s="41">
        <v>3075</v>
      </c>
      <c r="G5" s="39" t="s">
        <v>124</v>
      </c>
      <c r="H5" s="41">
        <v>4520</v>
      </c>
    </row>
    <row r="6" spans="1:14" ht="18" x14ac:dyDescent="0.2">
      <c r="A6" s="39" t="s">
        <v>16</v>
      </c>
      <c r="B6" s="40">
        <v>225</v>
      </c>
      <c r="C6" s="39" t="s">
        <v>54</v>
      </c>
      <c r="D6" s="41">
        <f>D5+35</f>
        <v>1670</v>
      </c>
      <c r="E6" s="39" t="s">
        <v>92</v>
      </c>
      <c r="F6" s="41">
        <v>3115</v>
      </c>
      <c r="G6" s="39" t="s">
        <v>125</v>
      </c>
      <c r="H6" s="41">
        <v>4560</v>
      </c>
    </row>
    <row r="7" spans="1:14" ht="18" x14ac:dyDescent="0.2">
      <c r="A7" s="39" t="s">
        <v>17</v>
      </c>
      <c r="B7" s="40">
        <v>260</v>
      </c>
      <c r="C7" s="39" t="s">
        <v>89</v>
      </c>
      <c r="D7" s="41">
        <f>D6+40</f>
        <v>1710</v>
      </c>
      <c r="E7" s="39" t="s">
        <v>93</v>
      </c>
      <c r="F7" s="41">
        <v>3150</v>
      </c>
      <c r="G7" s="39" t="s">
        <v>126</v>
      </c>
      <c r="H7" s="41">
        <v>4595</v>
      </c>
    </row>
    <row r="8" spans="1:14" ht="18" x14ac:dyDescent="0.2">
      <c r="A8" s="39" t="s">
        <v>18</v>
      </c>
      <c r="B8" s="40">
        <v>300</v>
      </c>
      <c r="C8" s="39" t="s">
        <v>88</v>
      </c>
      <c r="D8" s="41">
        <f>D7+40</f>
        <v>1750</v>
      </c>
      <c r="E8" s="39" t="s">
        <v>94</v>
      </c>
      <c r="F8" s="41">
        <v>3190</v>
      </c>
      <c r="G8" s="39" t="s">
        <v>127</v>
      </c>
      <c r="H8" s="41">
        <v>4635</v>
      </c>
    </row>
    <row r="9" spans="1:14" ht="18" x14ac:dyDescent="0.2">
      <c r="A9" s="39" t="s">
        <v>19</v>
      </c>
      <c r="B9" s="40">
        <v>340</v>
      </c>
      <c r="C9" s="39" t="s">
        <v>55</v>
      </c>
      <c r="D9" s="41">
        <f>D8+35</f>
        <v>1785</v>
      </c>
      <c r="E9" s="39" t="s">
        <v>95</v>
      </c>
      <c r="F9" s="41">
        <v>3230</v>
      </c>
      <c r="G9" s="39" t="s">
        <v>128</v>
      </c>
      <c r="H9" s="41">
        <v>4670</v>
      </c>
    </row>
    <row r="10" spans="1:14" ht="18" x14ac:dyDescent="0.2">
      <c r="A10" s="39" t="s">
        <v>20</v>
      </c>
      <c r="B10" s="40">
        <v>380</v>
      </c>
      <c r="C10" s="39" t="s">
        <v>56</v>
      </c>
      <c r="D10" s="41">
        <f>D9+35</f>
        <v>1820</v>
      </c>
      <c r="E10" s="39" t="s">
        <v>96</v>
      </c>
      <c r="F10" s="41">
        <v>3265</v>
      </c>
      <c r="G10" s="39" t="s">
        <v>129</v>
      </c>
      <c r="H10" s="41">
        <v>4710</v>
      </c>
    </row>
    <row r="11" spans="1:14" ht="18" x14ac:dyDescent="0.2">
      <c r="A11" s="39" t="s">
        <v>21</v>
      </c>
      <c r="B11" s="40">
        <v>415</v>
      </c>
      <c r="C11" s="39" t="s">
        <v>57</v>
      </c>
      <c r="D11" s="41">
        <f>D10+35</f>
        <v>1855</v>
      </c>
      <c r="E11" s="39" t="s">
        <v>97</v>
      </c>
      <c r="F11" s="41">
        <v>3305</v>
      </c>
      <c r="G11" s="39" t="s">
        <v>130</v>
      </c>
      <c r="H11" s="41">
        <v>4750</v>
      </c>
    </row>
    <row r="12" spans="1:14" ht="18" x14ac:dyDescent="0.2">
      <c r="A12" s="39" t="s">
        <v>22</v>
      </c>
      <c r="B12" s="40">
        <v>450</v>
      </c>
      <c r="C12" s="39" t="s">
        <v>58</v>
      </c>
      <c r="D12" s="41">
        <v>1900</v>
      </c>
      <c r="E12" s="39" t="s">
        <v>98</v>
      </c>
      <c r="F12" s="41">
        <v>3340</v>
      </c>
      <c r="G12" s="39" t="s">
        <v>131</v>
      </c>
      <c r="H12" s="41">
        <v>4785</v>
      </c>
    </row>
    <row r="13" spans="1:14" ht="18" x14ac:dyDescent="0.2">
      <c r="A13" s="39" t="s">
        <v>23</v>
      </c>
      <c r="B13" s="40">
        <v>490</v>
      </c>
      <c r="C13" s="39" t="s">
        <v>59</v>
      </c>
      <c r="D13" s="41">
        <v>1935</v>
      </c>
      <c r="E13" s="39" t="s">
        <v>99</v>
      </c>
      <c r="F13" s="41">
        <v>3380</v>
      </c>
      <c r="G13" s="39" t="s">
        <v>132</v>
      </c>
      <c r="H13" s="41">
        <v>4825</v>
      </c>
    </row>
    <row r="14" spans="1:14" ht="18" x14ac:dyDescent="0.2">
      <c r="A14" s="39" t="s">
        <v>24</v>
      </c>
      <c r="B14" s="40">
        <v>530</v>
      </c>
      <c r="C14" s="39" t="s">
        <v>60</v>
      </c>
      <c r="D14" s="41">
        <v>1975</v>
      </c>
      <c r="E14" s="39" t="s">
        <v>100</v>
      </c>
      <c r="F14" s="41">
        <v>3420</v>
      </c>
      <c r="G14" s="39" t="s">
        <v>133</v>
      </c>
      <c r="H14" s="41">
        <v>4860</v>
      </c>
    </row>
    <row r="15" spans="1:14" ht="18" x14ac:dyDescent="0.2">
      <c r="A15" s="39" t="s">
        <v>25</v>
      </c>
      <c r="B15" s="40">
        <v>570</v>
      </c>
      <c r="C15" s="39" t="s">
        <v>61</v>
      </c>
      <c r="D15" s="41">
        <v>2010</v>
      </c>
      <c r="E15" s="39" t="s">
        <v>101</v>
      </c>
      <c r="F15" s="41">
        <v>3455</v>
      </c>
      <c r="G15" s="39" t="s">
        <v>134</v>
      </c>
      <c r="H15" s="41">
        <v>4900</v>
      </c>
    </row>
    <row r="16" spans="1:14" ht="18" x14ac:dyDescent="0.2">
      <c r="A16" s="39" t="s">
        <v>26</v>
      </c>
      <c r="B16" s="40">
        <v>600</v>
      </c>
      <c r="C16" s="39" t="s">
        <v>62</v>
      </c>
      <c r="D16" s="41">
        <v>2050</v>
      </c>
      <c r="E16" s="39" t="s">
        <v>102</v>
      </c>
      <c r="F16" s="41">
        <v>3495</v>
      </c>
      <c r="G16" s="39" t="s">
        <v>135</v>
      </c>
      <c r="H16" s="41">
        <v>4940</v>
      </c>
    </row>
    <row r="17" spans="1:8" ht="18" x14ac:dyDescent="0.2">
      <c r="A17" s="39" t="s">
        <v>27</v>
      </c>
      <c r="B17" s="40">
        <v>640</v>
      </c>
      <c r="C17" s="39" t="s">
        <v>63</v>
      </c>
      <c r="D17" s="41">
        <v>2090</v>
      </c>
      <c r="E17" s="39" t="s">
        <v>103</v>
      </c>
      <c r="F17" s="41">
        <v>3530</v>
      </c>
      <c r="G17" s="39" t="s">
        <v>136</v>
      </c>
      <c r="H17" s="41">
        <v>4975</v>
      </c>
    </row>
    <row r="18" spans="1:8" ht="18" x14ac:dyDescent="0.2">
      <c r="A18" s="39" t="s">
        <v>28</v>
      </c>
      <c r="B18" s="40">
        <v>680</v>
      </c>
      <c r="C18" s="39" t="s">
        <v>64</v>
      </c>
      <c r="D18" s="41">
        <v>2125</v>
      </c>
      <c r="E18" s="39" t="s">
        <v>104</v>
      </c>
      <c r="F18" s="41">
        <v>3570</v>
      </c>
      <c r="G18" s="39" t="s">
        <v>137</v>
      </c>
      <c r="H18" s="41">
        <v>5015</v>
      </c>
    </row>
    <row r="19" spans="1:8" ht="18" x14ac:dyDescent="0.2">
      <c r="A19" s="39" t="s">
        <v>29</v>
      </c>
      <c r="B19" s="40">
        <v>720</v>
      </c>
      <c r="C19" s="39" t="s">
        <v>65</v>
      </c>
      <c r="D19" s="41">
        <v>2165</v>
      </c>
      <c r="E19" s="39" t="s">
        <v>105</v>
      </c>
      <c r="F19" s="41">
        <v>3605</v>
      </c>
      <c r="G19" s="39" t="s">
        <v>138</v>
      </c>
      <c r="H19" s="41">
        <v>5050</v>
      </c>
    </row>
    <row r="20" spans="1:8" ht="18" x14ac:dyDescent="0.2">
      <c r="A20" s="39" t="s">
        <v>30</v>
      </c>
      <c r="B20" s="40">
        <v>760</v>
      </c>
      <c r="C20" s="39" t="s">
        <v>66</v>
      </c>
      <c r="D20" s="41">
        <v>2200</v>
      </c>
      <c r="E20" s="39" t="s">
        <v>106</v>
      </c>
      <c r="F20" s="41">
        <v>3646</v>
      </c>
      <c r="G20" s="39" t="s">
        <v>139</v>
      </c>
      <c r="H20" s="41">
        <v>5090</v>
      </c>
    </row>
    <row r="21" spans="1:8" ht="18" x14ac:dyDescent="0.2">
      <c r="A21" s="39" t="s">
        <v>31</v>
      </c>
      <c r="B21" s="40">
        <v>800</v>
      </c>
      <c r="C21" s="39" t="s">
        <v>67</v>
      </c>
      <c r="D21" s="41">
        <v>2240</v>
      </c>
      <c r="E21" s="39" t="s">
        <v>107</v>
      </c>
      <c r="F21" s="41">
        <v>3685</v>
      </c>
      <c r="G21" s="39" t="s">
        <v>140</v>
      </c>
      <c r="H21" s="41">
        <v>5130</v>
      </c>
    </row>
    <row r="22" spans="1:8" ht="18" x14ac:dyDescent="0.2">
      <c r="A22" s="39" t="s">
        <v>32</v>
      </c>
      <c r="B22" s="40">
        <v>835</v>
      </c>
      <c r="C22" s="39" t="s">
        <v>68</v>
      </c>
      <c r="D22" s="41">
        <v>2280</v>
      </c>
      <c r="E22" s="39" t="s">
        <v>108</v>
      </c>
      <c r="F22" s="41">
        <v>3720</v>
      </c>
      <c r="G22" s="39" t="s">
        <v>141</v>
      </c>
      <c r="H22" s="41">
        <v>5165</v>
      </c>
    </row>
    <row r="23" spans="1:8" ht="18" x14ac:dyDescent="0.2">
      <c r="A23" s="39" t="s">
        <v>33</v>
      </c>
      <c r="B23" s="40">
        <v>875</v>
      </c>
      <c r="C23" s="39" t="s">
        <v>69</v>
      </c>
      <c r="D23" s="41">
        <v>2315</v>
      </c>
      <c r="E23" s="39" t="s">
        <v>109</v>
      </c>
      <c r="F23" s="41">
        <v>3760</v>
      </c>
      <c r="G23" s="39" t="s">
        <v>142</v>
      </c>
      <c r="H23" s="41">
        <v>5205</v>
      </c>
    </row>
    <row r="24" spans="1:8" ht="18" x14ac:dyDescent="0.2">
      <c r="A24" s="39" t="s">
        <v>34</v>
      </c>
      <c r="B24" s="40">
        <v>910</v>
      </c>
      <c r="C24" s="39" t="s">
        <v>70</v>
      </c>
      <c r="D24" s="41">
        <v>2355</v>
      </c>
      <c r="E24" s="39" t="s">
        <v>110</v>
      </c>
      <c r="F24" s="41">
        <v>3800</v>
      </c>
      <c r="G24" s="39" t="s">
        <v>143</v>
      </c>
      <c r="H24" s="41">
        <v>5240</v>
      </c>
    </row>
    <row r="25" spans="1:8" ht="18" x14ac:dyDescent="0.2">
      <c r="A25" s="39" t="s">
        <v>35</v>
      </c>
      <c r="B25" s="40">
        <v>950</v>
      </c>
      <c r="C25" s="39" t="s">
        <v>71</v>
      </c>
      <c r="D25" s="41">
        <v>2390</v>
      </c>
      <c r="E25" s="39" t="s">
        <v>111</v>
      </c>
      <c r="F25" s="41">
        <v>3835</v>
      </c>
      <c r="G25" s="39" t="s">
        <v>144</v>
      </c>
      <c r="H25" s="41">
        <v>4280</v>
      </c>
    </row>
    <row r="26" spans="1:8" ht="18" x14ac:dyDescent="0.2">
      <c r="A26" s="39" t="s">
        <v>36</v>
      </c>
      <c r="B26" s="40">
        <v>985</v>
      </c>
      <c r="C26" s="39" t="s">
        <v>72</v>
      </c>
      <c r="D26" s="41">
        <v>2430</v>
      </c>
      <c r="E26" s="39" t="s">
        <v>112</v>
      </c>
      <c r="F26" s="41">
        <v>3875</v>
      </c>
      <c r="G26" s="39" t="s">
        <v>145</v>
      </c>
      <c r="H26" s="41">
        <v>5320</v>
      </c>
    </row>
    <row r="27" spans="1:8" ht="18" x14ac:dyDescent="0.2">
      <c r="A27" s="39" t="s">
        <v>37</v>
      </c>
      <c r="B27" s="40">
        <v>1025</v>
      </c>
      <c r="C27" s="39" t="s">
        <v>73</v>
      </c>
      <c r="D27" s="41">
        <v>2470</v>
      </c>
      <c r="E27" s="39" t="s">
        <v>113</v>
      </c>
      <c r="F27" s="41">
        <v>3910</v>
      </c>
      <c r="G27" s="39" t="s">
        <v>146</v>
      </c>
      <c r="H27" s="41">
        <v>5355</v>
      </c>
    </row>
    <row r="28" spans="1:8" ht="18" x14ac:dyDescent="0.2">
      <c r="A28" s="39" t="s">
        <v>38</v>
      </c>
      <c r="B28" s="40">
        <v>1065</v>
      </c>
      <c r="C28" s="39" t="s">
        <v>74</v>
      </c>
      <c r="D28" s="41">
        <v>2505</v>
      </c>
      <c r="E28" s="39" t="s">
        <v>114</v>
      </c>
      <c r="F28" s="41">
        <v>3950</v>
      </c>
      <c r="G28" s="39" t="s">
        <v>147</v>
      </c>
      <c r="H28" s="41">
        <v>5395</v>
      </c>
    </row>
    <row r="29" spans="1:8" ht="18" x14ac:dyDescent="0.2">
      <c r="A29" s="39" t="s">
        <v>39</v>
      </c>
      <c r="B29" s="40">
        <v>1100</v>
      </c>
      <c r="C29" s="39" t="s">
        <v>75</v>
      </c>
      <c r="D29" s="41">
        <v>2545</v>
      </c>
      <c r="E29" s="39" t="s">
        <v>115</v>
      </c>
      <c r="F29" s="41">
        <v>3990</v>
      </c>
      <c r="G29" s="39" t="s">
        <v>148</v>
      </c>
      <c r="H29" s="41">
        <v>5430</v>
      </c>
    </row>
    <row r="30" spans="1:8" ht="18" x14ac:dyDescent="0.2">
      <c r="A30" s="39" t="s">
        <v>40</v>
      </c>
      <c r="B30" s="40">
        <v>1140</v>
      </c>
      <c r="C30" s="39" t="s">
        <v>76</v>
      </c>
      <c r="D30" s="41">
        <v>2585</v>
      </c>
      <c r="E30" s="39" t="s">
        <v>116</v>
      </c>
      <c r="F30" s="41">
        <v>4025</v>
      </c>
      <c r="G30" s="39" t="s">
        <v>149</v>
      </c>
      <c r="H30" s="41">
        <v>5470</v>
      </c>
    </row>
    <row r="31" spans="1:8" ht="18" x14ac:dyDescent="0.2">
      <c r="A31" s="39" t="s">
        <v>41</v>
      </c>
      <c r="B31" s="40">
        <v>1175</v>
      </c>
      <c r="C31" s="39" t="s">
        <v>77</v>
      </c>
      <c r="D31" s="41">
        <v>2620</v>
      </c>
      <c r="E31" s="39" t="s">
        <v>117</v>
      </c>
      <c r="F31" s="41">
        <v>4065</v>
      </c>
      <c r="G31" s="39" t="s">
        <v>150</v>
      </c>
      <c r="H31" s="41">
        <v>5510</v>
      </c>
    </row>
    <row r="32" spans="1:8" ht="18" x14ac:dyDescent="0.2">
      <c r="A32" s="39" t="s">
        <v>42</v>
      </c>
      <c r="B32" s="40">
        <v>1215</v>
      </c>
      <c r="C32" s="39" t="s">
        <v>78</v>
      </c>
      <c r="D32" s="41">
        <v>2660</v>
      </c>
      <c r="E32" s="39" t="s">
        <v>118</v>
      </c>
      <c r="F32" s="41">
        <v>4100</v>
      </c>
      <c r="G32" s="39" t="s">
        <v>151</v>
      </c>
      <c r="H32" s="41">
        <v>5545</v>
      </c>
    </row>
    <row r="33" spans="1:8" ht="18" x14ac:dyDescent="0.2">
      <c r="A33" s="39" t="s">
        <v>43</v>
      </c>
      <c r="B33" s="40">
        <v>1250</v>
      </c>
      <c r="C33" s="39" t="s">
        <v>79</v>
      </c>
      <c r="D33" s="41">
        <v>2700</v>
      </c>
      <c r="E33" s="39" t="s">
        <v>119</v>
      </c>
      <c r="F33" s="41">
        <v>4140</v>
      </c>
      <c r="G33" s="39" t="s">
        <v>152</v>
      </c>
      <c r="H33" s="41">
        <v>5585</v>
      </c>
    </row>
    <row r="34" spans="1:8" ht="18" x14ac:dyDescent="0.2">
      <c r="A34" s="39" t="s">
        <v>44</v>
      </c>
      <c r="B34" s="40">
        <v>1290</v>
      </c>
      <c r="C34" s="39" t="s">
        <v>87</v>
      </c>
      <c r="D34" s="41">
        <v>2735</v>
      </c>
      <c r="E34" s="39" t="s">
        <v>120</v>
      </c>
      <c r="F34" s="41">
        <v>4175</v>
      </c>
      <c r="G34" s="39" t="s">
        <v>153</v>
      </c>
      <c r="H34" s="41">
        <v>5620</v>
      </c>
    </row>
    <row r="35" spans="1:8" ht="18" x14ac:dyDescent="0.2">
      <c r="A35" s="39" t="s">
        <v>45</v>
      </c>
      <c r="B35" s="40">
        <v>1325</v>
      </c>
      <c r="C35" s="39" t="s">
        <v>80</v>
      </c>
      <c r="D35" s="41">
        <v>2770</v>
      </c>
      <c r="E35" s="39" t="s">
        <v>121</v>
      </c>
      <c r="F35" s="41">
        <v>4215</v>
      </c>
      <c r="G35" s="39" t="s">
        <v>154</v>
      </c>
      <c r="H35" s="41">
        <v>5660</v>
      </c>
    </row>
    <row r="36" spans="1:8" ht="18" x14ac:dyDescent="0.2">
      <c r="A36" s="39" t="s">
        <v>46</v>
      </c>
      <c r="B36" s="40">
        <v>1365</v>
      </c>
      <c r="C36" s="39" t="s">
        <v>81</v>
      </c>
      <c r="D36" s="41">
        <v>2810</v>
      </c>
      <c r="E36" s="39" t="s">
        <v>122</v>
      </c>
      <c r="F36" s="41">
        <v>4255</v>
      </c>
      <c r="G36" s="39" t="s">
        <v>155</v>
      </c>
      <c r="H36" s="41">
        <v>5700</v>
      </c>
    </row>
    <row r="37" spans="1:8" ht="18" x14ac:dyDescent="0.2">
      <c r="A37" s="39" t="s">
        <v>47</v>
      </c>
      <c r="B37" s="40">
        <v>1405</v>
      </c>
      <c r="C37" s="39" t="s">
        <v>82</v>
      </c>
      <c r="D37" s="41">
        <v>2850</v>
      </c>
      <c r="E37" s="39" t="s">
        <v>113</v>
      </c>
      <c r="F37" s="41">
        <v>4295</v>
      </c>
      <c r="G37" s="39" t="s">
        <v>156</v>
      </c>
      <c r="H37" s="41">
        <v>5735</v>
      </c>
    </row>
    <row r="38" spans="1:8" ht="18" x14ac:dyDescent="0.2">
      <c r="A38" s="39" t="s">
        <v>48</v>
      </c>
      <c r="B38" s="40">
        <v>1440</v>
      </c>
      <c r="C38" s="39" t="s">
        <v>83</v>
      </c>
      <c r="D38" s="41">
        <v>2885</v>
      </c>
      <c r="E38" s="39" t="s">
        <v>114</v>
      </c>
      <c r="F38" s="41">
        <v>4330</v>
      </c>
      <c r="G38" s="39" t="s">
        <v>157</v>
      </c>
      <c r="H38" s="41">
        <v>5775</v>
      </c>
    </row>
    <row r="39" spans="1:8" ht="18" x14ac:dyDescent="0.2">
      <c r="A39" s="39" t="s">
        <v>49</v>
      </c>
      <c r="B39" s="40">
        <v>1480</v>
      </c>
      <c r="C39" s="39" t="s">
        <v>84</v>
      </c>
      <c r="D39" s="41">
        <v>2925</v>
      </c>
      <c r="E39" s="39" t="s">
        <v>115</v>
      </c>
      <c r="F39" s="41">
        <v>4370</v>
      </c>
      <c r="G39" s="39"/>
      <c r="H39" s="41"/>
    </row>
    <row r="40" spans="1:8" ht="18" x14ac:dyDescent="0.2">
      <c r="A40" s="39" t="s">
        <v>50</v>
      </c>
      <c r="B40" s="40">
        <v>1520</v>
      </c>
      <c r="C40" s="39" t="s">
        <v>85</v>
      </c>
      <c r="D40" s="41">
        <v>2960</v>
      </c>
      <c r="E40" s="39" t="s">
        <v>116</v>
      </c>
      <c r="F40" s="41">
        <v>4405</v>
      </c>
      <c r="G40" s="39"/>
      <c r="H40" s="41"/>
    </row>
    <row r="41" spans="1:8" ht="18" x14ac:dyDescent="0.2">
      <c r="A41" s="39" t="s">
        <v>51</v>
      </c>
      <c r="B41" s="40">
        <v>1555</v>
      </c>
      <c r="C41" s="39" t="s">
        <v>86</v>
      </c>
      <c r="D41" s="41">
        <v>3000</v>
      </c>
      <c r="E41" s="39" t="s">
        <v>117</v>
      </c>
      <c r="F41" s="41">
        <v>4445</v>
      </c>
      <c r="G41" s="39"/>
      <c r="H41" s="41"/>
    </row>
    <row r="42" spans="1:8" ht="18" x14ac:dyDescent="0.2">
      <c r="A42" s="39"/>
      <c r="B42" s="40"/>
      <c r="C42" s="39"/>
      <c r="D42" s="41"/>
      <c r="E42" s="39"/>
      <c r="F42" s="41"/>
      <c r="G42" s="39"/>
      <c r="H42" s="41"/>
    </row>
    <row r="43" spans="1:8" ht="18" x14ac:dyDescent="0.2">
      <c r="A43" s="9"/>
      <c r="B43" s="42"/>
      <c r="C43" s="9"/>
      <c r="D43" s="10"/>
      <c r="E43" s="9"/>
      <c r="F43" s="10"/>
      <c r="G43" s="9"/>
      <c r="H43" s="10"/>
    </row>
    <row r="44" spans="1:8" ht="18" x14ac:dyDescent="0.2">
      <c r="A44" s="829"/>
      <c r="B44" s="829"/>
      <c r="C44" s="2"/>
      <c r="D44" s="30"/>
      <c r="E44" s="2"/>
      <c r="F44" s="30"/>
      <c r="G44" s="2"/>
      <c r="H44" s="30"/>
    </row>
    <row r="45" spans="1:8" ht="18" x14ac:dyDescent="0.2">
      <c r="A45" s="829" t="s">
        <v>158</v>
      </c>
      <c r="B45" s="829"/>
      <c r="C45" s="2"/>
      <c r="D45" s="30">
        <v>100</v>
      </c>
      <c r="E45" s="2"/>
      <c r="F45" s="30"/>
      <c r="G45" s="2"/>
      <c r="H45" s="30"/>
    </row>
    <row r="46" spans="1:8" ht="18" x14ac:dyDescent="0.2">
      <c r="A46" s="829" t="s">
        <v>159</v>
      </c>
      <c r="B46" s="829"/>
      <c r="C46" s="2"/>
      <c r="D46" s="30">
        <v>20</v>
      </c>
      <c r="E46" s="2"/>
      <c r="F46" s="30"/>
      <c r="G46" s="2"/>
      <c r="H46" s="30"/>
    </row>
    <row r="47" spans="1:8" ht="18" x14ac:dyDescent="0.2">
      <c r="A47" s="829" t="s">
        <v>160</v>
      </c>
      <c r="B47" s="829"/>
      <c r="C47" s="2"/>
      <c r="D47" s="30">
        <v>120</v>
      </c>
      <c r="E47" s="2"/>
      <c r="F47" s="30"/>
      <c r="G47" s="2"/>
      <c r="H47" s="30"/>
    </row>
    <row r="48" spans="1:8" ht="18" x14ac:dyDescent="0.2">
      <c r="A48" s="829" t="s">
        <v>161</v>
      </c>
      <c r="B48" s="829"/>
      <c r="C48" s="2"/>
      <c r="D48" s="30">
        <v>100</v>
      </c>
      <c r="E48" s="2"/>
      <c r="F48" s="30"/>
      <c r="G48" s="2"/>
      <c r="H48" s="30"/>
    </row>
    <row r="49" spans="1:8" ht="18" x14ac:dyDescent="0.2">
      <c r="A49" s="829" t="s">
        <v>162</v>
      </c>
      <c r="B49" s="829"/>
      <c r="C49" s="2"/>
      <c r="D49" s="30">
        <v>200</v>
      </c>
      <c r="E49" s="2"/>
      <c r="F49" s="30"/>
      <c r="G49" s="2"/>
      <c r="H49" s="30"/>
    </row>
    <row r="50" spans="1:8" ht="18" x14ac:dyDescent="0.2">
      <c r="A50" s="829"/>
      <c r="B50" s="829"/>
      <c r="C50" s="2"/>
      <c r="D50" s="30"/>
      <c r="E50" s="2"/>
      <c r="F50" s="30"/>
      <c r="G50" s="2"/>
      <c r="H50" s="30"/>
    </row>
    <row r="51" spans="1:8" ht="18" x14ac:dyDescent="0.2">
      <c r="A51" s="829"/>
      <c r="B51" s="829"/>
      <c r="C51" s="2"/>
      <c r="D51" s="30"/>
      <c r="E51" s="2"/>
      <c r="F51" s="30"/>
      <c r="G51" s="2"/>
      <c r="H51" s="30"/>
    </row>
  </sheetData>
  <mergeCells count="9">
    <mergeCell ref="A1:H1"/>
    <mergeCell ref="A44:B44"/>
    <mergeCell ref="A45:B45"/>
    <mergeCell ref="A46:B46"/>
    <mergeCell ref="A51:B51"/>
    <mergeCell ref="A47:B47"/>
    <mergeCell ref="A48:B48"/>
    <mergeCell ref="A49:B49"/>
    <mergeCell ref="A50:B50"/>
  </mergeCells>
  <phoneticPr fontId="4" type="noConversion"/>
  <pageMargins left="0.35433070866141736" right="0.35433070866141736" top="0.39370078740157483" bottom="0.59055118110236227" header="0.51181102362204722" footer="0.51181102362204722"/>
  <pageSetup paperSize="9" scale="70" firstPageNumber="26" orientation="portrait" useFirstPageNumber="1" horizontalDpi="4294967293" r:id="rId1"/>
  <headerFooter alignWithMargins="0">
    <oddFooter>&amp;CPage 26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TARIFF CHARGES</vt:lpstr>
      <vt:lpstr>CORPORATE SERVICES</vt:lpstr>
      <vt:lpstr>WATER SANITATION</vt:lpstr>
      <vt:lpstr>ENGIN SERV</vt:lpstr>
      <vt:lpstr>ELECTRICITY</vt:lpstr>
      <vt:lpstr>COMMUNITY SERVICES</vt:lpstr>
      <vt:lpstr>Adv Sign Tariff</vt:lpstr>
      <vt:lpstr>Building plans Tariff Fees</vt:lpstr>
      <vt:lpstr>Public Safety</vt:lpstr>
      <vt:lpstr>Statistics</vt:lpstr>
      <vt:lpstr>dev plan 2</vt:lpstr>
      <vt:lpstr>dev plan 1</vt:lpstr>
      <vt:lpstr>'Adv Sign Tariff'!Print_Area</vt:lpstr>
      <vt:lpstr>'COMMUNITY SERVICES'!Print_Area</vt:lpstr>
      <vt:lpstr>COVER!Print_Area</vt:lpstr>
      <vt:lpstr>'dev plan 1'!Print_Area</vt:lpstr>
      <vt:lpstr>ELECTRICITY!Print_Area</vt:lpstr>
      <vt:lpstr>'TARIFF CHARGES'!Print_Area</vt:lpstr>
      <vt:lpstr>'COMMUNITY SERVICES'!Print_Titles</vt:lpstr>
      <vt:lpstr>'CORPORATE SERVICES'!Print_Titles</vt:lpstr>
      <vt:lpstr>ELECTRICITY!Print_Titles</vt:lpstr>
      <vt:lpstr>'ENGIN SERV'!Print_Titles</vt:lpstr>
      <vt:lpstr>'TARIFF CHARGES'!Print_Titles</vt:lpstr>
      <vt:lpstr>'WATER SANITATION'!Print_Titles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Heinrich Bure</cp:lastModifiedBy>
  <cp:lastPrinted>2017-05-23T10:01:26Z</cp:lastPrinted>
  <dcterms:created xsi:type="dcterms:W3CDTF">2007-11-26T07:30:49Z</dcterms:created>
  <dcterms:modified xsi:type="dcterms:W3CDTF">2017-07-07T07:43:20Z</dcterms:modified>
</cp:coreProperties>
</file>